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nzgovt-my.sharepoint.com/personal/lisa_joe_enz_govt_nz/Documents/Desktop/"/>
    </mc:Choice>
  </mc:AlternateContent>
  <xr:revisionPtr revIDLastSave="0" documentId="8_{6D352203-884E-454B-AF7E-CEBCC5D441DE}" xr6:coauthVersionLast="47" xr6:coauthVersionMax="47" xr10:uidLastSave="{00000000-0000-0000-0000-000000000000}"/>
  <bookViews>
    <workbookView xWindow="-120" yWindow="-1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 name="ONE NZ" sheetId="14" r:id="rId7"/>
  </sheets>
  <definedNames>
    <definedName name="_xlnm.Print_Area" localSheetId="4">'All other expenses'!$A$1:$E$38</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3" l="1"/>
  <c r="B14" i="3"/>
  <c r="C4" i="14"/>
  <c r="C3" i="14"/>
  <c r="D25" i="4" l="1"/>
  <c r="C32" i="3"/>
  <c r="C25" i="2"/>
  <c r="C185" i="1"/>
  <c r="C199" i="1"/>
  <c r="C130"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32" i="3" s="1"/>
  <c r="F57" i="13"/>
  <c r="D199" i="1" s="1"/>
  <c r="F56" i="13"/>
  <c r="D185" i="1" s="1"/>
  <c r="F55" i="13"/>
  <c r="D130" i="1" s="1"/>
  <c r="C13" i="13"/>
  <c r="C12" i="13"/>
  <c r="C11" i="13"/>
  <c r="C16" i="13" l="1"/>
  <c r="C17" i="13"/>
  <c r="B5" i="4" l="1"/>
  <c r="B4" i="4"/>
  <c r="B5" i="3"/>
  <c r="B4" i="3"/>
  <c r="B5" i="2"/>
  <c r="B4" i="2"/>
  <c r="B5" i="1"/>
  <c r="B4" i="1"/>
  <c r="C15" i="13" l="1"/>
  <c r="F12" i="13" l="1"/>
  <c r="C25" i="4"/>
  <c r="F11" i="13" s="1"/>
  <c r="F13" i="13" l="1"/>
  <c r="B199" i="1"/>
  <c r="B17" i="13" s="1"/>
  <c r="B185" i="1"/>
  <c r="B16" i="13" s="1"/>
  <c r="B130" i="1"/>
  <c r="B15" i="13" s="1"/>
  <c r="B32" i="3" l="1"/>
  <c r="B13" i="13" s="1"/>
  <c r="B25" i="2"/>
  <c r="B12" i="13" s="1"/>
  <c r="B11" i="13" l="1"/>
  <c r="B20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33"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8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<sst xmlns="http://schemas.openxmlformats.org/spreadsheetml/2006/main" count="577" uniqueCount="365">
  <si>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</si>
  <si>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</si>
  <si>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</si>
  <si>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</si>
  <si>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</si>
  <si>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</si>
  <si>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</si>
  <si>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</si>
  <si>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</si>
  <si>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</si>
  <si>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</si>
  <si>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</si>
  <si>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</si>
  <si>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</si>
  <si>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</si>
  <si>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</si>
  <si>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</si>
  <si>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</si>
  <si>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</si>
  <si>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</si>
  <si>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</si>
  <si>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</si>
  <si>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</si>
  <si>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</si>
  <si>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</si>
  <si>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</si>
  <si>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</si>
  <si>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</si>
  <si>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</si>
  <si>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</si>
  <si>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</si>
  <si>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</si>
  <si>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</si>
  <si>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</si>
  <si>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</si>
  <si>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</si>
  <si>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</si>
  <si>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</si>
  <si>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</si>
  <si>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</si>
  <si>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</si>
  <si>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</si>
  <si>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</si>
  <si>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</si>
  <si>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</si>
  <si>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</si>
  <si>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</si>
  <si>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</si>
  <si>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</si>
  <si>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</si>
  <si>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</si>
  <si>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</si>
  <si>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</si>
  <si>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</si>
  <si>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</si>
  <si>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</si>
  <si>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</si>
  <si>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</si>
  <si>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</si>
  <si>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</si>
  <si>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</si>
  <si>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</si>
  <si>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</si>
  <si>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</si>
  <si>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</si>
  <si>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</si>
  <si>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</si>
  <si>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</si>
  <si>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</si>
  <si>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</si>
  <si>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</si>
  <si>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</si>
  <si>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</si>
  <si>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</si>
  <si>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</si>
  <si>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</si>
  <si>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</si>
  <si>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</si>
  <si>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</si>
  <si>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</si>
  <si>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</si>
  <si>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</si>
  <si>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</si>
  <si>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</si>
  <si>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</si>
  <si>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</si>
  <si>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</si>
  <si>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</si>
  <si>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</si>
  <si>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</si>
  <si>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</si>
  <si>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</si>
  <si>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</si>
  <si>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</si>
  <si>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</si>
  <si>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</si>
  <si>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</si>
  <si>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</si>
  <si>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</si>
  <si>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</si>
  <si>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</si>
  <si>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</si>
  <si>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</si>
  <si>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</si>
  <si>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</si>
  <si>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</si>
  <si>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</si>
  <si>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</si>
  <si>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</si>
  <si>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</si>
  <si>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</si>
  <si>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</si>
  <si>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</si>
  <si>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</si>
  <si>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</si>
  <si>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</si>
  <si>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</si>
  <si>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</si>
  <si>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</si>
  <si>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</si>
  <si>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</si>
  <si>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</si>
  <si>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</si>
  <si>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</si>
  <si>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</si>
  <si>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</si>
  <si>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</si>
  <si>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</si>
  <si>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</si>
  <si>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</si>
  <si>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</si>
  <si>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</si>
  <si>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</si>
  <si>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</si>
  <si>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</si>
  <si>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</si>
  <si>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</si>
  <si>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</si>
  <si>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</si>
  <si>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</si>
  <si>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</si>
  <si>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</si>
  <si>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</si>
  <si>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</si>
  <si>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</si>
  <si>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</si>
  <si>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</si>
  <si>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</si>
  <si>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</si>
  <si>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</si>
  <si>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</si>
  <si>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</si>
  <si>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</si>
  <si>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</si>
  <si>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</si>
  <si>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</si>
  <si>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</si>
  <si>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</si>
  <si>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</si>
  <si>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</si>
  <si>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</si>
  <si>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</si>
  <si>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</si>
  <si>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</si>
  <si>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</si>
  <si>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</si>
  <si>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</si>
  <si>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</si>
  <si>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Chief Executive Expenses, Gifts and Benefits Disclosure - summary &amp; sign-off*</t>
  </si>
  <si>
    <t>Education New Zealand</t>
  </si>
  <si>
    <t>Chief Executive</t>
  </si>
  <si>
    <t>Wellington</t>
  </si>
  <si>
    <t>Gothenburg</t>
  </si>
  <si>
    <t>Gold Coast</t>
  </si>
  <si>
    <t>Attending The PIE Asia-Pacific Conference, Gold Coast, Australia</t>
  </si>
  <si>
    <t>28 July 2025 - 31 July 2025</t>
  </si>
  <si>
    <t>London</t>
  </si>
  <si>
    <t>London, Gothenburg</t>
  </si>
  <si>
    <t>Three nights Accommodation 28-31 Jul 2025</t>
  </si>
  <si>
    <t>Uber from ENZ Wellington office to Wellington Domestic Airport 4/8/2025</t>
  </si>
  <si>
    <t>4-7 August 2025</t>
  </si>
  <si>
    <t>Visiting Auckland Office and Extended Leadership Group Meeting</t>
  </si>
  <si>
    <t>Auckland</t>
  </si>
  <si>
    <t>Travel fee for Flight from WLG to Gold Coast PIE Live Asia Pacific Conference 28/07/25</t>
  </si>
  <si>
    <t>Coffee and water at Gold Coast airport ahead of departure 31/7/2025</t>
  </si>
  <si>
    <t>ETA application payment for entry to United Kingdom - Business travel</t>
  </si>
  <si>
    <t>Flight from WLG to Gold Coast 28/07/25</t>
  </si>
  <si>
    <t>Bottled water 29 July 2025</t>
  </si>
  <si>
    <t>Dinner for one person 30/7/2025</t>
  </si>
  <si>
    <t xml:space="preserve">Dinner, Breakfast and non alcoholic beverages for one person 29-30 July 2025 at Novotel accommodation </t>
  </si>
  <si>
    <t>Breakfast for one person 31/7/2025 on Gold Coast</t>
  </si>
  <si>
    <t>reimbursement of accommodation in London 2 nights 4-5 September 2025</t>
  </si>
  <si>
    <t xml:space="preserve">Chief Executive, ENZ and Deputy Secretary - Americas and Asia Group, Ministry of Foreign Affairs, 2 people </t>
  </si>
  <si>
    <t>Conference attendance</t>
  </si>
  <si>
    <t>No gifts and benefits received during the reporting period</t>
  </si>
  <si>
    <t xml:space="preserve"> Taxi 1/10/2025 from Gothenburg airport to hotel accommodation</t>
  </si>
  <si>
    <t>Taxi 11/9/2025 Heathrow airport to London accommodation (Note Taxi used due to strike action by Tube staff, preventing use of rail transport to London)</t>
  </si>
  <si>
    <t>UBER 29/7/2025 Travel from Novotel accommodation to HOTA conference venue</t>
  </si>
  <si>
    <t>Dublin</t>
  </si>
  <si>
    <t>Lunch 9/9/2025 Amanda with Professor from South Korea linked to University of Auckland at EAIE</t>
  </si>
  <si>
    <t>Dinner 18/9/25 for one person in Dublin for International Education meetings</t>
  </si>
  <si>
    <t>Dinner 9/9/2025 for one person</t>
  </si>
  <si>
    <t>Dinner one person 7/9/2025 &amp; water</t>
  </si>
  <si>
    <t>Mobile phone case and privacy screen</t>
  </si>
  <si>
    <t>Christchurch</t>
  </si>
  <si>
    <t>Coffee Meeting 21 July 2025 Building relationships</t>
  </si>
  <si>
    <t>Travel from Auckland domestic airport to Airedale Hotel accommodation in Auckland CBD 4/8/2025</t>
  </si>
  <si>
    <t>Uber travel for four ENZ people from Worldwide School of English to Media Design School 5/8/2025 (Extended Leadership Group)</t>
  </si>
  <si>
    <t>Uber travel for four ENZ people from Media Design School to Te Manhurehure Cultural Marae 5/8/2025 (Extended Leadership Group)</t>
  </si>
  <si>
    <t>Uber travel for four people from Te Manhurehure Cultural Marae to Worldwide School of English 5/8/2025 (Extended Leadership Group)</t>
  </si>
  <si>
    <t>Uber travel for four people from Media Design School to Te Manhurehure Marae 5/8/2025 (Extended Leadership Group)</t>
  </si>
  <si>
    <t>Uber travel from Auckland CBD to Auckland Domestic Airport 7/8/2025</t>
  </si>
  <si>
    <t>Uber travel from home to Wellington airport 28/7/2025</t>
  </si>
  <si>
    <t>Transport from Gold Coast Airport to accommodation 28/7/2025</t>
  </si>
  <si>
    <t>Dinner one person Gold Coast 29/7/2025</t>
  </si>
  <si>
    <t>Coffee one person 29/7/2025</t>
  </si>
  <si>
    <t>Light refreshments one person (non alcoholic beverage and food) 28/7/2025</t>
  </si>
  <si>
    <t>Uber travel from HOTA conference venue to Novotel hotel accommodation 30/7/2025</t>
  </si>
  <si>
    <t>Uber from Novotel accommodation to HOTA conference venue on Gold Coast 30/7/2025</t>
  </si>
  <si>
    <t>Uber from Novotel accommodation to Gold Coast International Airport 31/7/2025</t>
  </si>
  <si>
    <t xml:space="preserve">London one night accommodation 21/9/2025 prior to return to New Zealand </t>
  </si>
  <si>
    <t>Flight to attend EAIE and ICEF Monitor Global Summit London/Gothenburg/London 7-11 September 2025</t>
  </si>
  <si>
    <t>Accommodation six nights 1-7 September 2025 in London on work visit. (Note Amanda reimbursed 2 nights 4-5 September 2025)</t>
  </si>
  <si>
    <t>Accommodation two nights Amanda EAIE and ICEF Monitor Global Summit London, 11//9/2025, 17/9/2025, Dublin four nights 17-21 September 2025</t>
  </si>
  <si>
    <t>Attending EAIE, Gothenburg Sweden, ICEF Monitor Global Summit, London and visit to Dublin for International Education Meetings</t>
  </si>
  <si>
    <t>1 September 2025 - 21 September 2025</t>
  </si>
  <si>
    <t>Booking Fee Amanda Malu travel to EAIE Sweden 1-21 September 2025</t>
  </si>
  <si>
    <t>London, Dublin</t>
  </si>
  <si>
    <t>ONE New Zealand Charges for July 2025 to September 2025</t>
  </si>
  <si>
    <t>Phone and data costs</t>
  </si>
  <si>
    <t>Phone costs</t>
  </si>
  <si>
    <t>EAIE 2025 Opening Reception in Gothenburg, Sweden</t>
  </si>
  <si>
    <t>New Zealand and overseas</t>
  </si>
  <si>
    <t>20 July 2025 - 19 August 2025</t>
  </si>
  <si>
    <t>20 August 2025 - 19 Septembr 2025</t>
  </si>
  <si>
    <t>Exclusive of GST</t>
  </si>
  <si>
    <t>20 August 2025 - 19 September 2025</t>
  </si>
  <si>
    <t>Institute of Directors annual membership October 2025</t>
  </si>
  <si>
    <t>Membership Subscription</t>
  </si>
  <si>
    <t>20 September 2025 - 19 October 2025</t>
  </si>
  <si>
    <t>Coffee order for 6 board members for 21 October 2025 Board Meeting</t>
  </si>
  <si>
    <t>21 October 2025 board meeting</t>
  </si>
  <si>
    <t>Taxi 17/9/2025  from London accommodation to Heathrow Airport ahead of travel to Dublin</t>
  </si>
  <si>
    <t>Taxi 11/9/2025 from Gothenburg accommodation to Sweden Airport</t>
  </si>
  <si>
    <t xml:space="preserve"> Taxi 17/9/2025 from Dublin international airport to Green Hotel accommodation </t>
  </si>
  <si>
    <t>Uber travel 2/9/2025  from London accommodation to Byng Place London</t>
  </si>
  <si>
    <t>Uber fare 2/9/2025 for meeting with Jess Lister, Public First Education stakeholder</t>
  </si>
  <si>
    <t>Uber fare 3/9/2025 to meeting with Rachel Fletcher, UniQuest UK, international education stakeholder</t>
  </si>
  <si>
    <t>Travel 7/9/2025 from London accommodation to Cowcross Street</t>
  </si>
  <si>
    <t>Uber travel 9/9/2025 from Scandic Opalen accommodation to Feskekorka venue</t>
  </si>
  <si>
    <t>Uber travel 10/9/2025 from P-hus City to Scandic Opalen accommodation</t>
  </si>
  <si>
    <t>Taxi 18/9/2025 from accommodation to Enterprise Ireland office for meeting with Head of Education</t>
  </si>
  <si>
    <t>Taxi 18/9/2025 travel following meeting with Enterprise Ireland Head of Education</t>
  </si>
  <si>
    <t>Uber 30/10/2025 driver tip for exceptional service. CE travel to UK, Ireland and Sweden</t>
  </si>
  <si>
    <t>Dinner 7/10/2025 first night in London as part of work visit to the United Kingdom, Sweden and Ireland (CE to reimburse 50%)</t>
  </si>
  <si>
    <t>Breakfast 2/9/2025 while on work visit to London</t>
  </si>
  <si>
    <t>Dinner 7/9/2025 1 person at Heathrow Airport ahead of travel to Sweden</t>
  </si>
  <si>
    <t>Dinner 3/9/2025 in London ahead of travel to Dublin, Ireland, for work visit (CE to reimburse 50%)</t>
  </si>
  <si>
    <t xml:space="preserve"> Lunch 21/9/2025 1 person in London on last day of overseas trip</t>
  </si>
  <si>
    <t>Dinner 21/9/2025 final night in London following work visit to United Kingdom, Sweden and Ireland</t>
  </si>
  <si>
    <t>Breakfast 22/9/2025 1 person in London before return trip to New Zealand</t>
  </si>
  <si>
    <t>Coffee 11/9/2025 with 1 ENZ employee, at EAIE conference in Gothenburg</t>
  </si>
  <si>
    <t xml:space="preserve">Umbrella for use in London due to adverse weather conditions </t>
  </si>
  <si>
    <t>Dinner 3/9/2025 in London on working visit to United Kingdom (CE to reimburse 50%)</t>
  </si>
  <si>
    <t>Accommodation 7-9 September 2025 4 nights in Gothenburg for European Association for International Education conference (CE to reimburse extra person charge)</t>
  </si>
  <si>
    <t>Breakfast 19/9/2025 in Dublin on working visit to Ireland (CE to reimburse 50%)</t>
  </si>
  <si>
    <t>Coffee 17/9/2025 on way to London Heathrow airport</t>
  </si>
  <si>
    <t>Laundry washer and dryer service 3/9/2025 in London on working visit (note two receipts of 5pound for laundry service)</t>
  </si>
  <si>
    <t>Laundry washer and dryer service 5/9/2025 in London on working visit  (note two receipts of 5pound for laundry service)</t>
  </si>
  <si>
    <t>Meal 13/9/2025 while on working visit to London</t>
  </si>
  <si>
    <t>Laundry service 19/9/2025 while on working visit (note one bill and two transactions)</t>
  </si>
  <si>
    <t>Meal 20/9/2025 in Dublin while on working visit to Ireland</t>
  </si>
  <si>
    <t>1xBreakfast, 1x dinner, service charge 1 pax 11/9/25 at hotel accommodation in London</t>
  </si>
  <si>
    <t>Tube rail service 3/9/2025 from accommodation location to Kings Cross station for UniQuest and IDP meetings</t>
  </si>
  <si>
    <t>Uber 11/9/2025 from Irish Embassy Pub event venue to Scandic Opalen accommodation</t>
  </si>
  <si>
    <t>Bus transport 1/9/2025 from Hyatt Place accommodation to London Heathrow Airport to Blackfriars Station near accommodation</t>
  </si>
  <si>
    <t>Elizabeth Line Tube 1/9/2025 travel from London Heathrow airport to Blackfriars Station near accommodation</t>
  </si>
  <si>
    <t>Uber 11/9/2025  travel from Södra Vägen to Irish Embassy Pub event venue to Scandic Opalen accommodation</t>
  </si>
  <si>
    <t>Taxi fare 24/9/2025 from Wellington Airport to home following travel to United Kingdom, Ireland and Sweden EAIE</t>
  </si>
  <si>
    <t>Tube rail service 2/9/2025 from London accommodation to Paddington station for Public First Education meeting</t>
  </si>
  <si>
    <t>Tube rail service 7/9/2025 from London accommodation to London Heathrow airport for Sweden visit EAIE</t>
  </si>
  <si>
    <t>Tube rail service 21/9/2025 from London Heathrow Airport to London accommodation</t>
  </si>
  <si>
    <t>Tube rail service 22/9/2025 from London Heathrow Airport to station in London near Resident Soho accommodation</t>
  </si>
  <si>
    <t>Meal 2/9/2025 in London 1 person while on working visit</t>
  </si>
  <si>
    <t>Meal 19/9/2025 1 person in Ireland while on working visit</t>
  </si>
  <si>
    <t>14-16 October 2025</t>
  </si>
  <si>
    <t>Attending Australian International Education Conference (AIEC) in Canberra</t>
  </si>
  <si>
    <t>Travel frees for airfares to attend Australian International Education Conference (AIEC) in Canberra 29/08/25</t>
  </si>
  <si>
    <t>Canberra</t>
  </si>
  <si>
    <t>Airfares presenting at Australian International Education Conference (AIEC) in Canberra 14-16 October 2025</t>
  </si>
  <si>
    <t>Travel fees for airfares to attend AIEC in Canberra</t>
  </si>
  <si>
    <t>Car parking 14/10/25 at Wellington airport for Australia trip Cancelled</t>
  </si>
  <si>
    <t>Car parking 17/10/2025 at Wellington airport for Australia trip cancelled</t>
  </si>
  <si>
    <t>27-31 October 2025</t>
  </si>
  <si>
    <t>China Annual Conference and Expo for International Education (CACIE) in Beijing</t>
  </si>
  <si>
    <t>Uber 28/10/2025  transport from home to Wellington International Airport ahead of travel to China for CACIE</t>
  </si>
  <si>
    <t>19-22 October 2025</t>
  </si>
  <si>
    <t>Board Meeting in Auckland 21 October 2025</t>
  </si>
  <si>
    <t>Dinner 1 person in Auckland on working visit 20 October 2025</t>
  </si>
  <si>
    <t>Dinner 1 person in Auckland 22 October on working visit for 21 October Board meeting</t>
  </si>
  <si>
    <t>Uber travel 19/10/2025 from Lambton Quay office to Wellington Airport</t>
  </si>
  <si>
    <t xml:space="preserve">Travel fees for airfares Board Meeting on 21 October 2025  in Auckland  </t>
  </si>
  <si>
    <t>Airfares to attend Board Meeting in Auckland 21 October 2025</t>
  </si>
  <si>
    <t>Uber fare 22/10/2025 from Wellington airport to ENZ office following 21 October Board meeting in Auckland</t>
  </si>
  <si>
    <t>Airfares to attend Leadership Team meetings in Auckland</t>
  </si>
  <si>
    <t>20 October 2025 - 19 November 2025</t>
  </si>
  <si>
    <t>20 November 2025 - 19 December 2025</t>
  </si>
  <si>
    <t>New Zealand</t>
  </si>
  <si>
    <t>20 December 2025 - 19 January 2026</t>
  </si>
  <si>
    <t>Annual Harvard Business Review Subscription</t>
  </si>
  <si>
    <t>Professional subscription</t>
  </si>
  <si>
    <t>4 February 2026</t>
  </si>
  <si>
    <t>Amanda Malu - Reimbursement of annual Harvard Business Review Subscription</t>
  </si>
  <si>
    <t>1 July 2025 - 6 February 2026</t>
  </si>
  <si>
    <t>18 November 2025</t>
  </si>
  <si>
    <t>Coffee order for Board and Chief Executive</t>
  </si>
  <si>
    <t>Board Meeting 18 November 2025 Coffee for four people</t>
  </si>
  <si>
    <t>21 November 2025</t>
  </si>
  <si>
    <t>Coffee with Lisa Henderson, Associate Dean at Red Deer Polytechnic Canada</t>
  </si>
  <si>
    <t>Coffee meeting 21 November 2025 for two people stakeholder engagement</t>
  </si>
  <si>
    <t>Food and beverage receipt at Scandic Hotel accommodation in Sweden</t>
  </si>
  <si>
    <t>Amanda Malu 50% reimbursement - Dinner 7/10/2025 first night in London as part of work visit to the United Kingdom, Sweden and Ireland</t>
  </si>
  <si>
    <t>Amanda Malu 50% reimbursement - Dinner 3/9/2025 in London ahead of travel to Dublin, Ireland, for work visit</t>
  </si>
  <si>
    <t>Amanda Malu 50% reimbursement - Dinner 3/9/2025 in London on working visit to United Kingdom</t>
  </si>
  <si>
    <t>Amanda Malu reimbursement for extra person - Accommodation 7-9 September 2025 4 nights in Gothenburg for European Association for International Education conference</t>
  </si>
  <si>
    <t>Amanda Malu 50% reimbursement - Breakfast 19/9/2025 in Dublin on working visit to Ireland</t>
  </si>
  <si>
    <t>Refund from Airfares presenting at Australian International Education Conference (AIEC) in Canberra 14-16 October 2025. Trip cancelled due to illness.</t>
  </si>
  <si>
    <t>10-12 November 2025</t>
  </si>
  <si>
    <t>Leadership team meetings in Auckland Monday 10 to Wednesday 12 November 2025</t>
  </si>
  <si>
    <t xml:space="preserve">Travel fees for airfares Leadership Team Meeting 10-12 November  in Auckland  </t>
  </si>
  <si>
    <t>Lunch 11/11/2025 while in Auckland on working visit. Travel to Auckland for GGM meetings</t>
  </si>
  <si>
    <t>Breakfast in Auckland on working visit</t>
  </si>
  <si>
    <t xml:space="preserve">Hotel, Breakfast 10/11/2025, Leadership team meetings in Auckland </t>
  </si>
  <si>
    <t>Hotel accommodation 10 to 11 November 2025 (Leadership team meetings in Auckland)</t>
  </si>
  <si>
    <t>Dinner 11/11/2025 in Auckland on working visit</t>
  </si>
  <si>
    <t>Uber fare 10/11/2025 from Auckland Domestic Airport to Auckland CBD accommodation (Leadership team meetings in Auckland)</t>
  </si>
  <si>
    <t>Taxi 12/11/2025 from Auckland office to Auckland domestic airport terminal (Leadership team meetings in Auckland)</t>
  </si>
  <si>
    <t>Uber 12/11/2025 from Wellington domestic airport to home following Auckland working visit (Leadership team meetings in Auckland)</t>
  </si>
  <si>
    <t>23-25 November 2025</t>
  </si>
  <si>
    <t>Attendance at Shandong New Zealand Economic Trade and Cooperation Forum on Monday 24 November 2025</t>
  </si>
  <si>
    <t xml:space="preserve">Travel fees for airfares to attend Shandong New Zealand Economic Trade and Cooperation Forum </t>
  </si>
  <si>
    <t>Airfares attendance at Shandong New Zealand Economic Trade and Cooperation Forum in Auckland</t>
  </si>
  <si>
    <t>Dinner 23/11/2025 in Auckland prior to attending China Shandong New Zealand Forum.</t>
  </si>
  <si>
    <t>Lunch 24/11/2025 in Auckland while on working visit attending China Shandong New Zealand Forum</t>
  </si>
  <si>
    <t>Hotel 23/11/2025 China Shandong New Zealand Forum. Amanda Malu (one night)</t>
  </si>
  <si>
    <t xml:space="preserve">Uber 25/11/2025 Auckland CBD to Auckland airport following attendance at China Shandong - New Zealand </t>
  </si>
  <si>
    <t>Parking 23/11/2025 at Wellington airport while on working visit to Auckland</t>
  </si>
  <si>
    <t>17-18 December 2025</t>
  </si>
  <si>
    <t>Leadership team and staff meetings in Auckland Wednesday 17 to Thursday 18 December 2025</t>
  </si>
  <si>
    <t>Travel fees for airfares leadership team and staff meetings in Auckland 17-18 December 2025</t>
  </si>
  <si>
    <t>Airfares for travel to Auckland for leadership team and staff meetings in Auckland</t>
  </si>
  <si>
    <t>Dinner 17/12/2025 on working visit to Auckland (Reimbursement of Alcohol)</t>
  </si>
  <si>
    <t>Dinner - alcohol reimbursement 17/12/2025 on working visit to Auckland</t>
  </si>
  <si>
    <t>Breakfast 18/12/2025 on working visit to Auckland</t>
  </si>
  <si>
    <t>Hotel accommodation 17/12/2025 (one night), Auckland visit for leadership team and staff meetings</t>
  </si>
  <si>
    <t>Uber 17/12/2025  from Auckland domestic airport to ENZ Auckland office</t>
  </si>
  <si>
    <t>Uber 18/12/2025  from ENZ Auckland office to Auckland domestic airport</t>
  </si>
  <si>
    <t>Car parking 16/12/2025 at Wellington airport ahead of working visit to Auckland</t>
  </si>
  <si>
    <t>9 October 2025</t>
  </si>
  <si>
    <t>Amanda Malu Reimbursement EM-PEXP-30925 - Uber fare 9/10/2025 from ENZ office to Wellington Airport</t>
  </si>
  <si>
    <t>Uber fare</t>
  </si>
  <si>
    <t>Lunch 18/9/2025 1 person Dublin for International Education meetings</t>
  </si>
  <si>
    <t>Breakfast 17/9/2025 1 person London for International Education meetings</t>
  </si>
  <si>
    <t>One New Zealand mobile phone and daily roaming charges</t>
  </si>
  <si>
    <t>This disclosure has been approved by the 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</si>
</sst>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EE0000"/>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4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4659260841701"/>
      </left>
      <right/>
      <top style="thin">
        <color theme="0" tint="-0.249977111117893"/>
      </top>
      <bottom style="thin">
        <color theme="0" tint="-0.24994659260841701"/>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77111117893"/>
      </left>
      <right/>
      <top style="thick">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77111117893"/>
      </right>
      <top/>
      <bottom/>
      <diagonal/>
    </border>
    <border>
      <left/>
      <right style="thin">
        <color theme="0" tint="-0.24994659260841701"/>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77111117893"/>
      </left>
      <right style="thin">
        <color theme="0" tint="-0.24994659260841701"/>
      </right>
      <top/>
      <bottom style="thin">
        <color theme="0" tint="-0.249977111117893"/>
      </bottom>
      <diagonal/>
    </border>
    <border>
      <left style="thin">
        <color theme="0" tint="-0.24994659260841701"/>
      </left>
      <right style="thin">
        <color theme="0" tint="-0.14999847407452621"/>
      </right>
      <top style="thin">
        <color theme="0" tint="-0.249977111117893"/>
      </top>
      <bottom style="thin">
        <color theme="0" tint="-0.14999847407452621"/>
      </bottom>
      <diagonal/>
    </border>
    <border>
      <left style="thin">
        <color theme="0" tint="-0.24994659260841701"/>
      </left>
      <right style="thin">
        <color theme="0" tint="-0.24994659260841701"/>
      </right>
      <top style="thin">
        <color theme="0" tint="-0.14999847407452621"/>
      </top>
      <bottom style="thin">
        <color theme="0" tint="-0.249977111117893"/>
      </bottom>
      <diagonal/>
    </border>
  </borders>
  <cellStyleXfs count="4">
    <xf numFmtId="0" fontId="0" fillId="0" borderId="0"/>
    <xf numFmtId="0" fontId="10" fillId="0" borderId="0" applyNumberFormat="0" applyFill="0" applyBorder="0" applyAlignment="0" applyProtection="0"/>
    <xf numFmtId="165" fontId="23" fillId="0" borderId="0" applyFont="0" applyFill="0" applyBorder="0" applyAlignment="0" applyProtection="0"/>
    <xf numFmtId="43" fontId="23" fillId="0" borderId="0" applyFont="0" applyFill="0" applyBorder="0" applyAlignment="0" applyProtection="0"/>
  </cellStyleXfs>
  <cellXfs count="218">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5"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pplyProtection="1">
      <alignment horizontal="right" vertical="center"/>
      <protection locked="0"/>
    </xf>
    <xf numFmtId="0" fontId="0" fillId="10" borderId="11" xfId="0" applyFill="1" applyBorder="1" applyAlignment="1" applyProtection="1">
      <alignment vertical="center" wrapText="1"/>
      <protection locked="0"/>
    </xf>
    <xf numFmtId="0" fontId="15" fillId="10" borderId="11" xfId="0" applyFont="1" applyFill="1" applyBorder="1" applyAlignment="1" applyProtection="1">
      <alignment vertical="center"/>
      <protection locked="0"/>
    </xf>
    <xf numFmtId="0" fontId="15" fillId="10" borderId="11" xfId="0" applyFont="1" applyFill="1" applyBorder="1" applyAlignment="1" applyProtection="1">
      <alignment vertical="center" wrapText="1"/>
      <protection locked="0"/>
    </xf>
    <xf numFmtId="0" fontId="15" fillId="10" borderId="13" xfId="0" applyFont="1" applyFill="1" applyBorder="1" applyAlignment="1" applyProtection="1">
      <alignment vertical="center" wrapText="1"/>
      <protection locked="0"/>
    </xf>
    <xf numFmtId="167" fontId="15" fillId="10" borderId="14" xfId="0" applyNumberFormat="1" applyFont="1" applyFill="1" applyBorder="1" applyAlignment="1" applyProtection="1">
      <alignment vertical="center"/>
      <protection locked="0"/>
    </xf>
    <xf numFmtId="164" fontId="15" fillId="10" borderId="15" xfId="0" applyNumberFormat="1" applyFont="1" applyFill="1" applyBorder="1" applyAlignment="1" applyProtection="1">
      <alignment vertical="center" wrapText="1"/>
      <protection locked="0"/>
    </xf>
    <xf numFmtId="0" fontId="15" fillId="10" borderId="15" xfId="0" applyFont="1" applyFill="1" applyBorder="1" applyAlignment="1" applyProtection="1">
      <alignment vertical="center" wrapText="1"/>
      <protection locked="0"/>
    </xf>
    <xf numFmtId="0" fontId="15" fillId="10" borderId="16" xfId="0" applyFont="1" applyFill="1" applyBorder="1" applyAlignment="1" applyProtection="1">
      <alignment vertical="center" wrapText="1"/>
      <protection locked="0"/>
    </xf>
    <xf numFmtId="167" fontId="15" fillId="10" borderId="8" xfId="0" applyNumberFormat="1" applyFont="1" applyFill="1" applyBorder="1" applyAlignment="1" applyProtection="1">
      <alignment vertical="center"/>
      <protection locked="0"/>
    </xf>
    <xf numFmtId="0" fontId="15" fillId="10" borderId="17" xfId="0" applyFont="1" applyFill="1" applyBorder="1" applyAlignment="1" applyProtection="1">
      <alignment vertical="center" wrapText="1"/>
      <protection locked="0"/>
    </xf>
    <xf numFmtId="0" fontId="15" fillId="10" borderId="18" xfId="0"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167" fontId="15" fillId="10" borderId="20" xfId="0" applyNumberFormat="1" applyFont="1" applyFill="1" applyBorder="1" applyAlignment="1" applyProtection="1">
      <alignment vertical="center"/>
      <protection locked="0"/>
    </xf>
    <xf numFmtId="164" fontId="15" fillId="10" borderId="19" xfId="0" applyNumberFormat="1" applyFont="1" applyFill="1" applyBorder="1" applyAlignment="1" applyProtection="1">
      <alignment vertical="center" wrapText="1"/>
      <protection locked="0"/>
    </xf>
    <xf numFmtId="0" fontId="15" fillId="10" borderId="21" xfId="0" applyFont="1" applyFill="1" applyBorder="1" applyAlignment="1" applyProtection="1">
      <alignment vertical="center" wrapText="1"/>
      <protection locked="0"/>
    </xf>
    <xf numFmtId="0" fontId="0" fillId="10" borderId="13" xfId="0" applyFill="1" applyBorder="1" applyAlignment="1" applyProtection="1">
      <alignment vertical="center" wrapText="1"/>
      <protection locked="0"/>
    </xf>
    <xf numFmtId="0" fontId="15" fillId="10" borderId="22" xfId="0" applyFont="1" applyFill="1" applyBorder="1" applyAlignment="1" applyProtection="1">
      <alignment vertical="center" wrapText="1"/>
      <protection locked="0"/>
    </xf>
    <xf numFmtId="0" fontId="0" fillId="10" borderId="24" xfId="0" applyFill="1" applyBorder="1" applyAlignment="1" applyProtection="1">
      <alignment vertical="center" wrapText="1"/>
      <protection locked="0"/>
    </xf>
    <xf numFmtId="0" fontId="0" fillId="0" borderId="23" xfId="0" applyBorder="1" applyAlignment="1" applyProtection="1">
      <alignment wrapText="1"/>
      <protection locked="0"/>
    </xf>
    <xf numFmtId="0" fontId="0" fillId="10" borderId="25" xfId="0" applyFill="1" applyBorder="1" applyAlignment="1" applyProtection="1">
      <alignment vertical="center" wrapText="1"/>
      <protection locked="0"/>
    </xf>
    <xf numFmtId="0" fontId="0" fillId="0" borderId="25" xfId="0" applyBorder="1" applyAlignment="1" applyProtection="1">
      <alignment wrapText="1"/>
      <protection locked="0"/>
    </xf>
    <xf numFmtId="167" fontId="38" fillId="10" borderId="3" xfId="0" applyNumberFormat="1" applyFont="1" applyFill="1" applyBorder="1" applyAlignment="1" applyProtection="1">
      <alignment vertical="center"/>
      <protection locked="0"/>
    </xf>
    <xf numFmtId="164" fontId="38" fillId="10" borderId="4" xfId="0" applyNumberFormat="1" applyFont="1" applyFill="1" applyBorder="1" applyAlignment="1" applyProtection="1">
      <alignment vertical="center" wrapText="1"/>
      <protection locked="0"/>
    </xf>
    <xf numFmtId="0" fontId="38" fillId="10" borderId="4" xfId="0" applyFont="1" applyFill="1" applyBorder="1" applyAlignment="1" applyProtection="1">
      <alignment vertical="center" wrapText="1"/>
      <protection locked="0"/>
    </xf>
    <xf numFmtId="0" fontId="15" fillId="10" borderId="29" xfId="0" applyFont="1" applyFill="1" applyBorder="1" applyAlignment="1" applyProtection="1">
      <alignment vertical="center" wrapText="1"/>
      <protection locked="0"/>
    </xf>
    <xf numFmtId="167" fontId="15" fillId="10" borderId="30" xfId="0" applyNumberFormat="1" applyFont="1" applyFill="1" applyBorder="1" applyAlignment="1" applyProtection="1">
      <alignment vertical="center"/>
      <protection locked="0"/>
    </xf>
    <xf numFmtId="167" fontId="38" fillId="10" borderId="14" xfId="0" applyNumberFormat="1" applyFont="1" applyFill="1" applyBorder="1" applyAlignment="1" applyProtection="1">
      <alignment vertical="center"/>
      <protection locked="0"/>
    </xf>
    <xf numFmtId="164" fontId="38" fillId="10" borderId="21" xfId="0" applyNumberFormat="1"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38" fillId="10" borderId="18" xfId="0" applyFont="1" applyFill="1" applyBorder="1" applyAlignment="1" applyProtection="1">
      <alignment vertical="center" wrapText="1"/>
      <protection locked="0"/>
    </xf>
    <xf numFmtId="0" fontId="38" fillId="10" borderId="28" xfId="0" applyFont="1" applyFill="1" applyBorder="1" applyAlignment="1" applyProtection="1">
      <alignment vertical="center" wrapText="1"/>
      <protection locked="0"/>
    </xf>
    <xf numFmtId="164" fontId="15" fillId="10" borderId="31" xfId="0" applyNumberFormat="1" applyFont="1" applyFill="1" applyBorder="1" applyAlignment="1" applyProtection="1">
      <alignment vertical="center" wrapText="1"/>
      <protection locked="0"/>
    </xf>
    <xf numFmtId="0" fontId="15" fillId="10" borderId="32" xfId="0" applyFont="1" applyFill="1" applyBorder="1" applyAlignment="1" applyProtection="1">
      <alignment vertical="center" wrapText="1"/>
      <protection locked="0"/>
    </xf>
    <xf numFmtId="167" fontId="15" fillId="10" borderId="33" xfId="0" applyNumberFormat="1" applyFont="1" applyFill="1" applyBorder="1" applyAlignment="1" applyProtection="1">
      <alignment vertical="center"/>
      <protection locked="0"/>
    </xf>
    <xf numFmtId="167" fontId="15" fillId="10" borderId="34" xfId="0" applyNumberFormat="1" applyFont="1" applyFill="1" applyBorder="1" applyAlignment="1" applyProtection="1">
      <alignment vertical="center"/>
      <protection locked="0"/>
    </xf>
    <xf numFmtId="164" fontId="15" fillId="10" borderId="35" xfId="0" applyNumberFormat="1" applyFont="1" applyFill="1" applyBorder="1" applyAlignment="1" applyProtection="1">
      <alignment vertical="center" wrapText="1"/>
      <protection locked="0"/>
    </xf>
    <xf numFmtId="0" fontId="15" fillId="10" borderId="36" xfId="0" applyFont="1" applyFill="1" applyBorder="1" applyAlignment="1" applyProtection="1">
      <alignment vertical="center" wrapText="1"/>
      <protection locked="0"/>
    </xf>
    <xf numFmtId="0" fontId="15" fillId="10" borderId="37" xfId="0" applyFont="1" applyFill="1" applyBorder="1" applyAlignment="1" applyProtection="1">
      <alignment vertical="center" wrapText="1"/>
      <protection locked="0"/>
    </xf>
    <xf numFmtId="0" fontId="0" fillId="10" borderId="18" xfId="0" applyFill="1" applyBorder="1" applyAlignment="1" applyProtection="1">
      <alignment vertical="center" wrapText="1"/>
      <protection locked="0"/>
    </xf>
    <xf numFmtId="166" fontId="0" fillId="10" borderId="11" xfId="3" applyNumberFormat="1" applyFont="1" applyFill="1" applyBorder="1" applyAlignment="1" applyProtection="1">
      <alignment horizontal="right" vertical="center" wrapText="1"/>
      <protection locked="0"/>
    </xf>
    <xf numFmtId="0" fontId="38" fillId="10" borderId="37" xfId="0" applyFont="1" applyFill="1" applyBorder="1" applyAlignment="1" applyProtection="1">
      <alignment vertical="center" wrapText="1"/>
      <protection locked="0"/>
    </xf>
    <xf numFmtId="0" fontId="39" fillId="10" borderId="4" xfId="0" applyFont="1" applyFill="1" applyBorder="1" applyAlignment="1" applyProtection="1">
      <alignment vertical="center" wrapText="1"/>
      <protection locked="0"/>
    </xf>
    <xf numFmtId="167" fontId="0" fillId="10" borderId="3" xfId="0" applyNumberFormat="1" applyFill="1" applyBorder="1" applyAlignment="1" applyProtection="1">
      <alignment vertical="center"/>
      <protection locked="0"/>
    </xf>
    <xf numFmtId="164" fontId="0" fillId="10" borderId="4" xfId="0" applyNumberFormat="1" applyFill="1" applyBorder="1" applyAlignment="1" applyProtection="1">
      <alignment vertical="center" wrapText="1"/>
      <protection locked="0"/>
    </xf>
    <xf numFmtId="0" fontId="0" fillId="10" borderId="21" xfId="0" applyFill="1" applyBorder="1" applyAlignment="1" applyProtection="1">
      <alignment vertical="center" wrapText="1"/>
      <protection locked="0"/>
    </xf>
    <xf numFmtId="0" fontId="0" fillId="10" borderId="12" xfId="0" applyFill="1" applyBorder="1" applyAlignment="1" applyProtection="1">
      <alignment vertical="center" wrapText="1"/>
      <protection locked="0"/>
    </xf>
    <xf numFmtId="0" fontId="0" fillId="10" borderId="27" xfId="0" applyFill="1" applyBorder="1" applyAlignment="1" applyProtection="1">
      <alignment vertical="center" wrapText="1"/>
      <protection locked="0"/>
    </xf>
    <xf numFmtId="164" fontId="0" fillId="10" borderId="15" xfId="0" applyNumberFormat="1" applyFill="1" applyBorder="1" applyAlignment="1" applyProtection="1">
      <alignment vertical="center" wrapText="1"/>
      <protection locked="0"/>
    </xf>
    <xf numFmtId="0" fontId="0" fillId="10" borderId="37" xfId="0" applyFill="1" applyBorder="1" applyAlignment="1" applyProtection="1">
      <alignment vertical="center" wrapText="1"/>
      <protection locked="0"/>
    </xf>
    <xf numFmtId="17" fontId="7" fillId="0" borderId="0" xfId="0" applyNumberFormat="1" applyFont="1"/>
    <xf numFmtId="0" fontId="7" fillId="0" borderId="0" xfId="0" applyFont="1"/>
    <xf numFmtId="165" fontId="7" fillId="0" borderId="0" xfId="2" applyFont="1"/>
    <xf numFmtId="167" fontId="15" fillId="10" borderId="3" xfId="0" applyNumberFormat="1" applyFont="1" applyFill="1" applyBorder="1" applyAlignment="1" applyProtection="1">
      <alignment horizontal="left" vertical="center"/>
      <protection locked="0"/>
    </xf>
    <xf numFmtId="167" fontId="15" fillId="10" borderId="3" xfId="0" applyNumberFormat="1" applyFont="1" applyFill="1" applyBorder="1" applyAlignment="1" applyProtection="1">
      <alignment horizontal="left" vertical="center" wrapText="1"/>
      <protection locked="0"/>
    </xf>
    <xf numFmtId="0" fontId="0" fillId="10" borderId="0" xfId="0" applyFill="1" applyAlignment="1" applyProtection="1">
      <alignment vertical="center" wrapText="1"/>
      <protection locked="0"/>
    </xf>
    <xf numFmtId="0" fontId="15" fillId="10" borderId="28" xfId="0" applyFont="1" applyFill="1" applyBorder="1" applyAlignment="1" applyProtection="1">
      <alignment vertical="center"/>
      <protection locked="0"/>
    </xf>
    <xf numFmtId="0" fontId="39" fillId="10" borderId="29" xfId="0" applyFont="1" applyFill="1" applyBorder="1" applyAlignment="1" applyProtection="1">
      <alignment vertical="center" wrapText="1"/>
      <protection locked="0"/>
    </xf>
    <xf numFmtId="164" fontId="15" fillId="10" borderId="39" xfId="0" applyNumberFormat="1" applyFont="1" applyFill="1" applyBorder="1" applyAlignment="1" applyProtection="1">
      <alignment vertical="center" wrapText="1"/>
      <protection locked="0"/>
    </xf>
    <xf numFmtId="164" fontId="15" fillId="10" borderId="38" xfId="0" applyNumberFormat="1" applyFont="1" applyFill="1" applyBorder="1" applyAlignment="1" applyProtection="1">
      <alignment vertical="center" wrapText="1"/>
      <protection locked="0"/>
    </xf>
    <xf numFmtId="167" fontId="15" fillId="10" borderId="3" xfId="0" quotePrefix="1" applyNumberFormat="1" applyFont="1" applyFill="1" applyBorder="1" applyAlignment="1" applyProtection="1">
      <alignment vertical="center"/>
      <protection locked="0"/>
    </xf>
    <xf numFmtId="167" fontId="15" fillId="10" borderId="3" xfId="0" quotePrefix="1" applyNumberFormat="1" applyFont="1" applyFill="1" applyBorder="1" applyAlignment="1" applyProtection="1">
      <alignment horizontal="left" vertical="center" wrapText="1"/>
      <protection locked="0"/>
    </xf>
    <xf numFmtId="164" fontId="15" fillId="10" borderId="40" xfId="0" applyNumberFormat="1" applyFont="1" applyFill="1" applyBorder="1" applyAlignment="1" applyProtection="1">
      <alignment vertical="center" wrapText="1"/>
      <protection locked="0"/>
    </xf>
    <xf numFmtId="164" fontId="15" fillId="10" borderId="41" xfId="0" applyNumberFormat="1" applyFont="1" applyFill="1" applyBorder="1" applyAlignment="1" applyProtection="1">
      <alignment vertical="center" wrapText="1"/>
      <protection locked="0"/>
    </xf>
    <xf numFmtId="0" fontId="33" fillId="3" borderId="0" xfId="0" applyFont="1" applyFill="1" applyAlignment="1">
      <alignment horizontal="center" vertical="center" wrapText="1"/>
    </xf>
    <xf numFmtId="0" fontId="14" fillId="10"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22" fillId="2" borderId="0" xfId="0"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xf numFmtId="0" fontId="13" fillId="0" borderId="0" xfId="0" applyFont="1" applyAlignment="1">
      <alignment horizontal="center" vertical="center" wrapText="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6" fillId="2" borderId="0" xfId="0" applyFont="1" applyFill="1" applyAlignment="1">
      <alignment horizontal="center" vertical="center"/>
    </xf>
    <xf numFmtId="0" fontId="13" fillId="10" borderId="2" xfId="0" applyFont="1" applyFill="1" applyBorder="1" applyAlignment="1" applyProtection="1">
      <alignment horizontal="left" vertical="center" wrapText="1" readingOrder="1"/>
      <protection locked="0"/>
    </xf>
    <xf numFmtId="167" fontId="13" fillId="10" borderId="2" xfId="0" applyNumberFormat="1" applyFont="1" applyFill="1" applyBorder="1" applyAlignment="1" applyProtection="1">
      <alignment horizontal="left" vertical="center" wrapText="1" readingOrder="1"/>
      <protection locked="0"/>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4">
    <cellStyle name="Comma" xfId="3" builtinId="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75</xdr:row>
      <xdr:rowOff>0</xdr:rowOff>
    </xdr:from>
    <xdr:to>
      <xdr:col>7</xdr:col>
      <xdr:colOff>315129</xdr:colOff>
      <xdr:row>91</xdr:row>
      <xdr:rowOff>124246</xdr:rowOff>
    </xdr:to>
    <xdr:pic>
      <xdr:nvPicPr>
        <xdr:cNvPr id="4" name="Picture 3">
          <a:extLst>
            <a:ext uri="{FF2B5EF4-FFF2-40B4-BE49-F238E27FC236}">
              <a16:creationId xmlns:a16="http://schemas.microsoft.com/office/drawing/2014/main" id="{7DB12C7B-1D0B-D8F7-0F82-FA528E328F9D}"/>
            </a:ext>
          </a:extLst>
        </xdr:cNvPr>
        <xdr:cNvPicPr>
          <a:picLocks noChangeAspect="1"/>
        </xdr:cNvPicPr>
      </xdr:nvPicPr>
      <xdr:blipFill>
        <a:blip xmlns:r="http://schemas.openxmlformats.org/officeDocument/2006/relationships" r:embed="rId1"/>
        <a:stretch>
          <a:fillRect/>
        </a:stretch>
      </xdr:blipFill>
      <xdr:spPr>
        <a:xfrm>
          <a:off x="609600" y="11334750"/>
          <a:ext cx="5763429" cy="3019846"/>
        </a:xfrm>
        <a:prstGeom prst="rect">
          <a:avLst/>
        </a:prstGeom>
      </xdr:spPr>
    </xdr:pic>
    <xdr:clientData/>
  </xdr:twoCellAnchor>
  <xdr:twoCellAnchor editAs="oneCell">
    <xdr:from>
      <xdr:col>1</xdr:col>
      <xdr:colOff>114299</xdr:colOff>
      <xdr:row>5</xdr:row>
      <xdr:rowOff>76200</xdr:rowOff>
    </xdr:from>
    <xdr:to>
      <xdr:col>9</xdr:col>
      <xdr:colOff>535190</xdr:colOff>
      <xdr:row>45</xdr:row>
      <xdr:rowOff>114300</xdr:rowOff>
    </xdr:to>
    <xdr:pic>
      <xdr:nvPicPr>
        <xdr:cNvPr id="5" name="Picture 4">
          <a:extLst>
            <a:ext uri="{FF2B5EF4-FFF2-40B4-BE49-F238E27FC236}">
              <a16:creationId xmlns:a16="http://schemas.microsoft.com/office/drawing/2014/main" id="{82A8B963-427B-DABD-1567-887C05CEA8F8}"/>
            </a:ext>
          </a:extLst>
        </xdr:cNvPr>
        <xdr:cNvPicPr>
          <a:picLocks noChangeAspect="1"/>
        </xdr:cNvPicPr>
      </xdr:nvPicPr>
      <xdr:blipFill>
        <a:blip xmlns:r="http://schemas.openxmlformats.org/officeDocument/2006/relationships" r:embed="rId2"/>
        <a:stretch>
          <a:fillRect/>
        </a:stretch>
      </xdr:blipFill>
      <xdr:spPr>
        <a:xfrm>
          <a:off x="723899" y="990600"/>
          <a:ext cx="7088391" cy="7277100"/>
        </a:xfrm>
        <a:prstGeom prst="rect">
          <a:avLst/>
        </a:prstGeom>
      </xdr:spPr>
    </xdr:pic>
    <xdr:clientData/>
  </xdr:twoCellAnchor>
  <xdr:twoCellAnchor editAs="oneCell">
    <xdr:from>
      <xdr:col>1</xdr:col>
      <xdr:colOff>123825</xdr:colOff>
      <xdr:row>47</xdr:row>
      <xdr:rowOff>66675</xdr:rowOff>
    </xdr:from>
    <xdr:to>
      <xdr:col>8</xdr:col>
      <xdr:colOff>115144</xdr:colOff>
      <xdr:row>75</xdr:row>
      <xdr:rowOff>124540</xdr:rowOff>
    </xdr:to>
    <xdr:pic>
      <xdr:nvPicPr>
        <xdr:cNvPr id="6" name="Picture 5">
          <a:extLst>
            <a:ext uri="{FF2B5EF4-FFF2-40B4-BE49-F238E27FC236}">
              <a16:creationId xmlns:a16="http://schemas.microsoft.com/office/drawing/2014/main" id="{DE738A12-40A7-74B8-2098-661E60E10A11}"/>
            </a:ext>
          </a:extLst>
        </xdr:cNvPr>
        <xdr:cNvPicPr>
          <a:picLocks noChangeAspect="1"/>
        </xdr:cNvPicPr>
      </xdr:nvPicPr>
      <xdr:blipFill>
        <a:blip xmlns:r="http://schemas.openxmlformats.org/officeDocument/2006/relationships" r:embed="rId3"/>
        <a:stretch>
          <a:fillRect/>
        </a:stretch>
      </xdr:blipFill>
      <xdr:spPr>
        <a:xfrm>
          <a:off x="733425" y="8582025"/>
          <a:ext cx="6049219" cy="5125165"/>
        </a:xfrm>
        <a:prstGeom prst="rect">
          <a:avLst/>
        </a:prstGeom>
      </xdr:spPr>
    </xdr:pic>
    <xdr:clientData/>
  </xdr:twoCellAnchor>
  <xdr:twoCellAnchor editAs="oneCell">
    <xdr:from>
      <xdr:col>11</xdr:col>
      <xdr:colOff>9525</xdr:colOff>
      <xdr:row>5</xdr:row>
      <xdr:rowOff>152400</xdr:rowOff>
    </xdr:from>
    <xdr:to>
      <xdr:col>22</xdr:col>
      <xdr:colOff>553164</xdr:colOff>
      <xdr:row>45</xdr:row>
      <xdr:rowOff>152400</xdr:rowOff>
    </xdr:to>
    <xdr:pic>
      <xdr:nvPicPr>
        <xdr:cNvPr id="7" name="Picture 6">
          <a:extLst>
            <a:ext uri="{FF2B5EF4-FFF2-40B4-BE49-F238E27FC236}">
              <a16:creationId xmlns:a16="http://schemas.microsoft.com/office/drawing/2014/main" id="{948DF049-56A8-8271-EC2F-9F3900F3F24B}"/>
            </a:ext>
          </a:extLst>
        </xdr:cNvPr>
        <xdr:cNvPicPr>
          <a:picLocks noChangeAspect="1"/>
        </xdr:cNvPicPr>
      </xdr:nvPicPr>
      <xdr:blipFill>
        <a:blip xmlns:r="http://schemas.openxmlformats.org/officeDocument/2006/relationships" r:embed="rId4"/>
        <a:stretch>
          <a:fillRect/>
        </a:stretch>
      </xdr:blipFill>
      <xdr:spPr>
        <a:xfrm>
          <a:off x="8505825" y="1066800"/>
          <a:ext cx="7249239" cy="7239000"/>
        </a:xfrm>
        <a:prstGeom prst="rect">
          <a:avLst/>
        </a:prstGeom>
      </xdr:spPr>
    </xdr:pic>
    <xdr:clientData/>
  </xdr:twoCellAnchor>
  <xdr:twoCellAnchor editAs="oneCell">
    <xdr:from>
      <xdr:col>10</xdr:col>
      <xdr:colOff>533400</xdr:colOff>
      <xdr:row>47</xdr:row>
      <xdr:rowOff>123825</xdr:rowOff>
    </xdr:from>
    <xdr:to>
      <xdr:col>20</xdr:col>
      <xdr:colOff>267514</xdr:colOff>
      <xdr:row>78</xdr:row>
      <xdr:rowOff>76976</xdr:rowOff>
    </xdr:to>
    <xdr:pic>
      <xdr:nvPicPr>
        <xdr:cNvPr id="8" name="Picture 7">
          <a:extLst>
            <a:ext uri="{FF2B5EF4-FFF2-40B4-BE49-F238E27FC236}">
              <a16:creationId xmlns:a16="http://schemas.microsoft.com/office/drawing/2014/main" id="{47B26D0D-359F-1773-A9F1-20A395EBCFC4}"/>
            </a:ext>
          </a:extLst>
        </xdr:cNvPr>
        <xdr:cNvPicPr>
          <a:picLocks noChangeAspect="1"/>
        </xdr:cNvPicPr>
      </xdr:nvPicPr>
      <xdr:blipFill>
        <a:blip xmlns:r="http://schemas.openxmlformats.org/officeDocument/2006/relationships" r:embed="rId5"/>
        <a:stretch>
          <a:fillRect/>
        </a:stretch>
      </xdr:blipFill>
      <xdr:spPr>
        <a:xfrm>
          <a:off x="8420100" y="8639175"/>
          <a:ext cx="5830114" cy="55633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17" zoomScale="69" zoomScaleNormal="70" workbookViewId="0">
      <selection activeCell="B14" sqref="B14"/>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30" customFormat="1" ht="23.25" customHeight="1" x14ac:dyDescent="0.2">
      <c r="A2" s="132" t="s">
        <v>1</v>
      </c>
      <c r="B2" s="129"/>
    </row>
    <row r="3" spans="1:2" ht="33" customHeight="1" x14ac:dyDescent="0.2">
      <c r="A3" s="131" t="s">
        <v>167</v>
      </c>
    </row>
    <row r="4" spans="1:2" ht="23.25" customHeight="1" x14ac:dyDescent="0.2">
      <c r="A4" s="127" t="s">
        <v>2</v>
      </c>
    </row>
    <row r="5" spans="1:2" ht="23.25" customHeight="1" x14ac:dyDescent="0.2">
      <c r="A5" s="42" t="s">
        <v>3</v>
      </c>
    </row>
    <row r="6" spans="1:2" ht="17.25" customHeight="1" x14ac:dyDescent="0.2">
      <c r="A6" s="43" t="s">
        <v>4</v>
      </c>
    </row>
    <row r="7" spans="1:2" ht="17.25" customHeight="1" x14ac:dyDescent="0.2">
      <c r="A7" s="43" t="s">
        <v>5</v>
      </c>
    </row>
    <row r="8" spans="1:2" ht="23.25" customHeight="1" x14ac:dyDescent="0.2">
      <c r="A8" s="42" t="s">
        <v>6</v>
      </c>
      <c r="B8" s="68" t="s">
        <v>7</v>
      </c>
    </row>
    <row r="9" spans="1:2" ht="17.25" customHeight="1" x14ac:dyDescent="0.2">
      <c r="A9" s="44" t="s">
        <v>8</v>
      </c>
    </row>
    <row r="10" spans="1:2" ht="17.25" customHeight="1" x14ac:dyDescent="0.2">
      <c r="A10" s="43" t="s">
        <v>9</v>
      </c>
    </row>
    <row r="11" spans="1:2" ht="17.25" customHeight="1" x14ac:dyDescent="0.2">
      <c r="A11" s="43" t="s">
        <v>10</v>
      </c>
    </row>
    <row r="12" spans="1:2" ht="17.25" customHeight="1" x14ac:dyDescent="0.2">
      <c r="A12" s="45" t="s">
        <v>11</v>
      </c>
    </row>
    <row r="13" spans="1:2" ht="17.25" customHeight="1" x14ac:dyDescent="0.2">
      <c r="A13" s="43" t="s">
        <v>12</v>
      </c>
    </row>
    <row r="14" spans="1:2" ht="23.25" customHeight="1" x14ac:dyDescent="0.2">
      <c r="A14" s="42" t="s">
        <v>13</v>
      </c>
    </row>
    <row r="15" spans="1:2" ht="17.25" customHeight="1" x14ac:dyDescent="0.2">
      <c r="A15" s="45" t="s">
        <v>14</v>
      </c>
    </row>
    <row r="16" spans="1:2" ht="17.25" customHeight="1" x14ac:dyDescent="0.2">
      <c r="A16" s="45" t="s">
        <v>15</v>
      </c>
    </row>
    <row r="17" spans="1:1" ht="17.25" customHeight="1" x14ac:dyDescent="0.2">
      <c r="A17" s="64" t="s">
        <v>16</v>
      </c>
    </row>
    <row r="18" spans="1:1" ht="23.25" customHeight="1" x14ac:dyDescent="0.2">
      <c r="A18" s="42" t="s">
        <v>17</v>
      </c>
    </row>
    <row r="19" spans="1:1" ht="17.25" customHeight="1" x14ac:dyDescent="0.2">
      <c r="A19" s="46" t="s">
        <v>18</v>
      </c>
    </row>
    <row r="20" spans="1:1" ht="23.25" customHeight="1" x14ac:dyDescent="0.2">
      <c r="A20" s="42" t="s">
        <v>19</v>
      </c>
    </row>
    <row r="21" spans="1:1" ht="17.25" customHeight="1" x14ac:dyDescent="0.2">
      <c r="A21" s="47" t="s">
        <v>20</v>
      </c>
    </row>
    <row r="22" spans="1:1" ht="32.25" customHeight="1" x14ac:dyDescent="0.2">
      <c r="A22" s="45" t="s">
        <v>21</v>
      </c>
    </row>
    <row r="23" spans="1:1" ht="17.25" customHeight="1" x14ac:dyDescent="0.2">
      <c r="A23" s="47" t="s">
        <v>22</v>
      </c>
    </row>
    <row r="24" spans="1:1" ht="32.25" customHeight="1" x14ac:dyDescent="0.2">
      <c r="A24" s="45" t="s">
        <v>23</v>
      </c>
    </row>
    <row r="25" spans="1:1" ht="17.25" customHeight="1" x14ac:dyDescent="0.2">
      <c r="A25" s="47" t="s">
        <v>24</v>
      </c>
    </row>
    <row r="26" spans="1:1" ht="17.25" customHeight="1" x14ac:dyDescent="0.2">
      <c r="A26" s="45" t="s">
        <v>25</v>
      </c>
    </row>
    <row r="27" spans="1:1" ht="17.25" customHeight="1" x14ac:dyDescent="0.2">
      <c r="A27" s="47" t="s">
        <v>26</v>
      </c>
    </row>
    <row r="28" spans="1:1" ht="32.25" customHeight="1" x14ac:dyDescent="0.2">
      <c r="A28" s="45" t="s">
        <v>27</v>
      </c>
    </row>
    <row r="29" spans="1:1" ht="32.25" customHeight="1" x14ac:dyDescent="0.2">
      <c r="A29" s="44" t="s">
        <v>28</v>
      </c>
    </row>
    <row r="30" spans="1:1" ht="17.25" customHeight="1" x14ac:dyDescent="0.2">
      <c r="A30" s="47" t="s">
        <v>29</v>
      </c>
    </row>
    <row r="31" spans="1:1" ht="32.25" customHeight="1" x14ac:dyDescent="0.2">
      <c r="A31" s="45" t="s">
        <v>30</v>
      </c>
    </row>
    <row r="32" spans="1:1" ht="32.25" customHeight="1" x14ac:dyDescent="0.2">
      <c r="A32" s="45" t="s">
        <v>31</v>
      </c>
    </row>
    <row r="33" spans="1:1" ht="32.25" customHeight="1" x14ac:dyDescent="0.2">
      <c r="A33" s="45" t="s">
        <v>32</v>
      </c>
    </row>
    <row r="34" spans="1:1" ht="22.5" customHeight="1" x14ac:dyDescent="0.2">
      <c r="A34" s="42" t="s">
        <v>33</v>
      </c>
    </row>
    <row r="35" spans="1:1" ht="17.25" customHeight="1" x14ac:dyDescent="0.2">
      <c r="A35" s="48" t="s">
        <v>166</v>
      </c>
    </row>
    <row r="36" spans="1:1" ht="17.25" customHeight="1" x14ac:dyDescent="0.2">
      <c r="A36" s="48" t="s">
        <v>34</v>
      </c>
    </row>
    <row r="37" spans="1:1" ht="17.25" customHeight="1" x14ac:dyDescent="0.2">
      <c r="A37" s="46" t="s">
        <v>35</v>
      </c>
    </row>
    <row r="38" spans="1:1" ht="32.25" customHeight="1" x14ac:dyDescent="0.2">
      <c r="A38" s="46" t="s">
        <v>36</v>
      </c>
    </row>
    <row r="39" spans="1:1" ht="32.25" customHeight="1" x14ac:dyDescent="0.2">
      <c r="A39" s="46" t="s">
        <v>37</v>
      </c>
    </row>
    <row r="40" spans="1:1" ht="17.25" customHeight="1" x14ac:dyDescent="0.2">
      <c r="A40" s="49" t="s">
        <v>38</v>
      </c>
    </row>
    <row r="41" spans="1:1" ht="32.25" customHeight="1" x14ac:dyDescent="0.2">
      <c r="A41" s="45" t="s">
        <v>39</v>
      </c>
    </row>
    <row r="42" spans="1:1" ht="32.25" customHeight="1" x14ac:dyDescent="0.2">
      <c r="A42" s="45" t="s">
        <v>40</v>
      </c>
    </row>
    <row r="43" spans="1:1" ht="32.25" customHeight="1" x14ac:dyDescent="0.2">
      <c r="A43" s="46" t="s">
        <v>41</v>
      </c>
    </row>
    <row r="44" spans="1:1" ht="17.25" customHeight="1" x14ac:dyDescent="0.2">
      <c r="A44" s="46" t="s">
        <v>42</v>
      </c>
    </row>
    <row r="45" spans="1:1" x14ac:dyDescent="0.2">
      <c r="A45" s="46" t="s">
        <v>43</v>
      </c>
    </row>
    <row r="46" spans="1:1" ht="22.5" customHeight="1" x14ac:dyDescent="0.2">
      <c r="A46" s="42" t="s">
        <v>44</v>
      </c>
    </row>
    <row r="47" spans="1:1" ht="17.25" customHeight="1" x14ac:dyDescent="0.2">
      <c r="A47" s="50" t="s">
        <v>45</v>
      </c>
    </row>
    <row r="48" spans="1:1" ht="17.25" customHeight="1" x14ac:dyDescent="0.2">
      <c r="A48" s="64" t="s">
        <v>46</v>
      </c>
    </row>
    <row r="49" spans="1:1" ht="17.25" customHeight="1" x14ac:dyDescent="0.2">
      <c r="A49" s="128"/>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4" sqref="G4"/>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207" t="s">
        <v>168</v>
      </c>
      <c r="B1" s="207"/>
      <c r="C1" s="207"/>
      <c r="D1" s="207"/>
      <c r="E1" s="207"/>
      <c r="F1" s="207"/>
      <c r="G1" s="17"/>
      <c r="H1" s="17"/>
      <c r="I1" s="17"/>
      <c r="J1" s="17"/>
      <c r="K1" s="17"/>
    </row>
    <row r="2" spans="1:11" ht="21" customHeight="1" x14ac:dyDescent="0.2">
      <c r="A2" s="3" t="s">
        <v>47</v>
      </c>
      <c r="B2" s="208" t="s">
        <v>169</v>
      </c>
      <c r="C2" s="208"/>
      <c r="D2" s="208"/>
      <c r="E2" s="208"/>
      <c r="F2" s="208"/>
      <c r="G2" s="17"/>
      <c r="H2" s="17"/>
      <c r="I2" s="17"/>
      <c r="J2" s="17"/>
      <c r="K2" s="17"/>
    </row>
    <row r="3" spans="1:11" ht="15.75" x14ac:dyDescent="0.2">
      <c r="A3" s="3" t="s">
        <v>48</v>
      </c>
      <c r="B3" s="208" t="s">
        <v>170</v>
      </c>
      <c r="C3" s="208"/>
      <c r="D3" s="208"/>
      <c r="E3" s="208"/>
      <c r="F3" s="208"/>
      <c r="G3" s="17"/>
      <c r="H3" s="17"/>
      <c r="I3" s="17"/>
      <c r="J3" s="17"/>
      <c r="K3" s="17"/>
    </row>
    <row r="4" spans="1:11" ht="21" customHeight="1" x14ac:dyDescent="0.2">
      <c r="A4" s="3" t="s">
        <v>49</v>
      </c>
      <c r="B4" s="209">
        <v>45839</v>
      </c>
      <c r="C4" s="209"/>
      <c r="D4" s="209"/>
      <c r="E4" s="209"/>
      <c r="F4" s="209"/>
      <c r="G4" s="17"/>
      <c r="H4" s="17"/>
      <c r="I4" s="17"/>
      <c r="J4" s="17"/>
      <c r="K4" s="17"/>
    </row>
    <row r="5" spans="1:11" ht="21" customHeight="1" x14ac:dyDescent="0.2">
      <c r="A5" s="3" t="s">
        <v>50</v>
      </c>
      <c r="B5" s="209">
        <v>46059</v>
      </c>
      <c r="C5" s="209"/>
      <c r="D5" s="209"/>
      <c r="E5" s="209"/>
      <c r="F5" s="209"/>
      <c r="G5" s="17"/>
      <c r="H5" s="17"/>
      <c r="I5" s="17"/>
      <c r="J5" s="17"/>
      <c r="K5" s="17"/>
    </row>
    <row r="6" spans="1:11" ht="21" customHeight="1" x14ac:dyDescent="0.2">
      <c r="A6" s="3" t="s">
        <v>51</v>
      </c>
      <c r="B6" s="206" t="str">
        <f>IF(AND(Travel!B7&lt;&gt;A30,Hospitality!B7&lt;&gt;A30,'All other expenses'!B7&lt;&gt;A30,'Gifts and benefits'!B7&lt;&gt;A30),A31,IF(AND(Travel!B7=A30,Hospitality!B7=A30,'All other expenses'!B7=A30,'Gifts and benefits'!B7=A30),A33,A32))</f>
        <v>Data and totals checked on all sheets</v>
      </c>
      <c r="C6" s="206"/>
      <c r="D6" s="206"/>
      <c r="E6" s="206"/>
      <c r="F6" s="206"/>
      <c r="G6" s="23"/>
      <c r="H6" s="17"/>
      <c r="I6" s="17"/>
      <c r="J6" s="17"/>
      <c r="K6" s="17"/>
    </row>
    <row r="7" spans="1:11" ht="31.5" x14ac:dyDescent="0.2">
      <c r="A7" s="3" t="s">
        <v>52</v>
      </c>
      <c r="B7" s="198" t="s">
        <v>85</v>
      </c>
      <c r="C7" s="198"/>
      <c r="D7" s="198"/>
      <c r="E7" s="198"/>
      <c r="F7" s="198"/>
      <c r="G7" s="23"/>
      <c r="H7" s="17"/>
      <c r="I7" s="17"/>
      <c r="J7" s="17"/>
      <c r="K7" s="17"/>
    </row>
    <row r="8" spans="1:11" ht="25.5" customHeight="1" x14ac:dyDescent="0.2">
      <c r="A8" s="3" t="s">
        <v>54</v>
      </c>
      <c r="B8" s="198" t="s">
        <v>364</v>
      </c>
      <c r="C8" s="198"/>
      <c r="D8" s="198"/>
      <c r="E8" s="198"/>
      <c r="F8" s="198"/>
      <c r="G8" s="23"/>
      <c r="H8" s="17"/>
      <c r="I8" s="17"/>
      <c r="J8" s="17"/>
      <c r="K8" s="17"/>
    </row>
    <row r="9" spans="1:11" ht="66.75" customHeight="1" x14ac:dyDescent="0.2">
      <c r="A9" s="205" t="s">
        <v>56</v>
      </c>
      <c r="B9" s="205"/>
      <c r="C9" s="205"/>
      <c r="D9" s="205"/>
      <c r="E9" s="205"/>
      <c r="F9" s="205"/>
      <c r="G9" s="23"/>
      <c r="H9" s="17"/>
      <c r="I9" s="17"/>
      <c r="J9" s="17"/>
      <c r="K9" s="17"/>
    </row>
    <row r="10" spans="1:11" s="92" customFormat="1" ht="36" customHeight="1" x14ac:dyDescent="0.2">
      <c r="A10" s="86" t="s">
        <v>57</v>
      </c>
      <c r="B10" s="87" t="s">
        <v>58</v>
      </c>
      <c r="C10" s="87" t="s">
        <v>59</v>
      </c>
      <c r="D10" s="88"/>
      <c r="E10" s="89" t="s">
        <v>29</v>
      </c>
      <c r="F10" s="90" t="s">
        <v>60</v>
      </c>
      <c r="G10" s="91"/>
      <c r="H10" s="91"/>
      <c r="I10" s="91"/>
      <c r="J10" s="91"/>
      <c r="K10" s="91"/>
    </row>
    <row r="11" spans="1:11" ht="27.75" customHeight="1" x14ac:dyDescent="0.2">
      <c r="A11" s="8" t="s">
        <v>61</v>
      </c>
      <c r="B11" s="58">
        <f>B15+B16+B17</f>
        <v>18096.969999999994</v>
      </c>
      <c r="C11" s="65" t="str">
        <f>IF(Travel!B6="",A34,Travel!B6)</f>
        <v>Figures exclude GST</v>
      </c>
      <c r="D11" s="6"/>
      <c r="E11" s="8" t="s">
        <v>62</v>
      </c>
      <c r="F11" s="33">
        <f>'Gifts and benefits'!C25</f>
        <v>0</v>
      </c>
      <c r="G11" s="29"/>
      <c r="H11" s="29"/>
      <c r="I11" s="29"/>
      <c r="J11" s="29"/>
      <c r="K11" s="29"/>
    </row>
    <row r="12" spans="1:11" ht="27.75" customHeight="1" x14ac:dyDescent="0.2">
      <c r="A12" s="8" t="s">
        <v>24</v>
      </c>
      <c r="B12" s="58">
        <f>Hospitality!B25</f>
        <v>69.089999999999989</v>
      </c>
      <c r="C12" s="65" t="str">
        <f>IF(Hospitality!B6="",A34,Hospitality!B6)</f>
        <v>Figures exclude GST</v>
      </c>
      <c r="D12" s="6"/>
      <c r="E12" s="8" t="s">
        <v>63</v>
      </c>
      <c r="F12" s="33">
        <f>'Gifts and benefits'!C26</f>
        <v>0</v>
      </c>
      <c r="G12" s="29"/>
      <c r="H12" s="29"/>
      <c r="I12" s="29"/>
      <c r="J12" s="29"/>
      <c r="K12" s="29"/>
    </row>
    <row r="13" spans="1:11" ht="27.75" customHeight="1" x14ac:dyDescent="0.2">
      <c r="A13" s="8" t="s">
        <v>64</v>
      </c>
      <c r="B13" s="58">
        <f>'All other expenses'!B32</f>
        <v>1326.09</v>
      </c>
      <c r="C13" s="65" t="str">
        <f>IF('All other expenses'!B6="",A34,'All other expenses'!B6)</f>
        <v>Figures exclude GST</v>
      </c>
      <c r="D13" s="6"/>
      <c r="E13" s="8" t="s">
        <v>65</v>
      </c>
      <c r="F13" s="33">
        <f>'Gifts and benefits'!C27</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66</v>
      </c>
      <c r="B15" s="60">
        <f>Travel!B130</f>
        <v>13621.949999999995</v>
      </c>
      <c r="C15" s="67" t="str">
        <f>C11</f>
        <v>Figures exclude GST</v>
      </c>
      <c r="D15" s="6"/>
      <c r="E15" s="6"/>
      <c r="F15" s="35"/>
      <c r="G15" s="17"/>
      <c r="H15" s="17"/>
      <c r="I15" s="17"/>
      <c r="J15" s="17"/>
      <c r="K15" s="17"/>
    </row>
    <row r="16" spans="1:11" ht="27.75" customHeight="1" x14ac:dyDescent="0.2">
      <c r="A16" s="9" t="s">
        <v>67</v>
      </c>
      <c r="B16" s="60">
        <f>Travel!B185</f>
        <v>4503.54</v>
      </c>
      <c r="C16" s="67" t="str">
        <f>C11</f>
        <v>Figures exclude GST</v>
      </c>
      <c r="D16" s="36"/>
      <c r="E16" s="6"/>
      <c r="F16" s="37"/>
      <c r="G16" s="17"/>
      <c r="H16" s="17"/>
      <c r="I16" s="17"/>
      <c r="J16" s="17"/>
      <c r="K16" s="17"/>
    </row>
    <row r="17" spans="1:11" ht="27.75" customHeight="1" x14ac:dyDescent="0.2">
      <c r="A17" s="9" t="s">
        <v>68</v>
      </c>
      <c r="B17" s="60">
        <f>Travel!B199</f>
        <v>-28.52</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69</v>
      </c>
      <c r="B19" s="19"/>
      <c r="C19" s="17"/>
      <c r="D19" s="17"/>
      <c r="E19" s="17"/>
      <c r="F19" s="17"/>
      <c r="G19" s="17"/>
      <c r="H19" s="17"/>
      <c r="I19" s="17"/>
      <c r="J19" s="17"/>
      <c r="K19" s="17"/>
    </row>
    <row r="20" spans="1:11" x14ac:dyDescent="0.2">
      <c r="A20" s="20" t="s">
        <v>70</v>
      </c>
      <c r="D20" s="17"/>
      <c r="E20" s="17"/>
      <c r="F20" s="17"/>
      <c r="G20" s="17"/>
      <c r="H20" s="17"/>
      <c r="I20" s="17"/>
      <c r="J20" s="17"/>
      <c r="K20" s="17"/>
    </row>
    <row r="21" spans="1:11" ht="12.6" customHeight="1" x14ac:dyDescent="0.2">
      <c r="A21" s="20" t="s">
        <v>71</v>
      </c>
      <c r="D21" s="17"/>
      <c r="E21" s="17"/>
      <c r="F21" s="17"/>
      <c r="G21" s="17"/>
      <c r="H21" s="17"/>
      <c r="I21" s="17"/>
      <c r="J21" s="17"/>
      <c r="K21" s="17"/>
    </row>
    <row r="22" spans="1:11" ht="12.6" customHeight="1" x14ac:dyDescent="0.2">
      <c r="A22" s="20" t="s">
        <v>72</v>
      </c>
      <c r="D22" s="17"/>
      <c r="E22" s="17"/>
      <c r="F22" s="17"/>
      <c r="G22" s="17"/>
      <c r="H22" s="17"/>
      <c r="I22" s="17"/>
      <c r="J22" s="17"/>
      <c r="K22" s="17"/>
    </row>
    <row r="23" spans="1:11" ht="12.6" customHeight="1" x14ac:dyDescent="0.2">
      <c r="A23" s="20" t="s">
        <v>73</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74</v>
      </c>
      <c r="B25" s="13"/>
      <c r="C25" s="13"/>
      <c r="D25" s="13"/>
      <c r="E25" s="13"/>
      <c r="F25" s="13"/>
      <c r="G25" s="17"/>
      <c r="H25" s="17"/>
      <c r="I25" s="17"/>
      <c r="J25" s="17"/>
      <c r="K25" s="17"/>
    </row>
    <row r="26" spans="1:11" ht="12.75" hidden="1" customHeight="1" x14ac:dyDescent="0.2">
      <c r="A26" s="11" t="s">
        <v>75</v>
      </c>
      <c r="B26" s="4"/>
      <c r="C26" s="4"/>
      <c r="D26" s="11"/>
      <c r="E26" s="11"/>
      <c r="F26" s="11"/>
      <c r="G26" s="17"/>
      <c r="H26" s="17"/>
      <c r="I26" s="17"/>
      <c r="J26" s="17"/>
      <c r="K26" s="17"/>
    </row>
    <row r="27" spans="1:11" hidden="1" x14ac:dyDescent="0.2">
      <c r="A27" s="10" t="s">
        <v>76</v>
      </c>
      <c r="B27" s="10"/>
      <c r="C27" s="10"/>
      <c r="D27" s="10"/>
      <c r="E27" s="10"/>
      <c r="F27" s="10"/>
      <c r="G27" s="17"/>
      <c r="H27" s="17"/>
      <c r="I27" s="17"/>
      <c r="J27" s="17"/>
      <c r="K27" s="17"/>
    </row>
    <row r="28" spans="1:11" hidden="1" x14ac:dyDescent="0.2">
      <c r="A28" s="10" t="s">
        <v>77</v>
      </c>
      <c r="B28" s="10"/>
      <c r="C28" s="10"/>
      <c r="D28" s="10"/>
      <c r="E28" s="10"/>
      <c r="F28" s="10"/>
      <c r="G28" s="17"/>
      <c r="H28" s="17"/>
      <c r="I28" s="17"/>
      <c r="J28" s="17"/>
      <c r="K28" s="17"/>
    </row>
    <row r="29" spans="1:11" hidden="1" x14ac:dyDescent="0.2">
      <c r="A29" s="11" t="s">
        <v>78</v>
      </c>
      <c r="B29" s="11"/>
      <c r="C29" s="11"/>
      <c r="D29" s="11"/>
      <c r="E29" s="11"/>
      <c r="F29" s="11"/>
      <c r="G29" s="17"/>
      <c r="H29" s="17"/>
      <c r="I29" s="17"/>
      <c r="J29" s="17"/>
      <c r="K29" s="17"/>
    </row>
    <row r="30" spans="1:11" hidden="1" x14ac:dyDescent="0.2">
      <c r="A30" s="11" t="s">
        <v>79</v>
      </c>
      <c r="B30" s="11"/>
      <c r="C30" s="11"/>
      <c r="D30" s="11"/>
      <c r="E30" s="11"/>
      <c r="F30" s="11"/>
      <c r="G30" s="17"/>
      <c r="H30" s="17"/>
      <c r="I30" s="17"/>
      <c r="J30" s="17"/>
      <c r="K30" s="17"/>
    </row>
    <row r="31" spans="1:11" hidden="1" x14ac:dyDescent="0.2">
      <c r="A31" s="10" t="s">
        <v>80</v>
      </c>
      <c r="B31" s="10"/>
      <c r="C31" s="10"/>
      <c r="D31" s="10"/>
      <c r="E31" s="10"/>
      <c r="F31" s="10"/>
      <c r="G31" s="17"/>
      <c r="H31" s="17"/>
      <c r="I31" s="17"/>
      <c r="J31" s="17"/>
      <c r="K31" s="17"/>
    </row>
    <row r="32" spans="1:11" hidden="1" x14ac:dyDescent="0.2">
      <c r="A32" s="10" t="s">
        <v>81</v>
      </c>
      <c r="B32" s="10"/>
      <c r="C32" s="10"/>
      <c r="D32" s="10"/>
      <c r="E32" s="10"/>
      <c r="F32" s="10"/>
      <c r="G32" s="17"/>
      <c r="H32" s="17"/>
      <c r="I32" s="17"/>
      <c r="J32" s="17"/>
      <c r="K32" s="17"/>
    </row>
    <row r="33" spans="1:11" hidden="1" x14ac:dyDescent="0.2">
      <c r="A33" s="10" t="s">
        <v>82</v>
      </c>
      <c r="B33" s="10"/>
      <c r="C33" s="10"/>
      <c r="D33" s="10"/>
      <c r="E33" s="10"/>
      <c r="F33" s="10"/>
      <c r="G33" s="17"/>
      <c r="H33" s="17"/>
      <c r="I33" s="17"/>
      <c r="J33" s="17"/>
      <c r="K33" s="17"/>
    </row>
    <row r="34" spans="1:11" hidden="1" x14ac:dyDescent="0.2">
      <c r="A34" s="11" t="s">
        <v>83</v>
      </c>
      <c r="B34" s="11"/>
      <c r="C34" s="11"/>
      <c r="D34" s="11"/>
      <c r="E34" s="11"/>
      <c r="F34" s="11"/>
      <c r="G34" s="17"/>
      <c r="H34" s="17"/>
      <c r="I34" s="17"/>
      <c r="J34" s="17"/>
      <c r="K34" s="17"/>
    </row>
    <row r="35" spans="1:11" hidden="1" x14ac:dyDescent="0.2">
      <c r="A35" s="11" t="s">
        <v>84</v>
      </c>
      <c r="B35" s="11"/>
      <c r="C35" s="11"/>
      <c r="D35" s="11"/>
      <c r="E35" s="11"/>
      <c r="F35" s="11"/>
      <c r="G35" s="17"/>
      <c r="H35" s="17"/>
      <c r="I35" s="17"/>
      <c r="J35" s="17"/>
      <c r="K35" s="17"/>
    </row>
    <row r="36" spans="1:11" hidden="1" x14ac:dyDescent="0.2">
      <c r="A36" s="10" t="s">
        <v>53</v>
      </c>
      <c r="B36" s="62"/>
      <c r="C36" s="62"/>
      <c r="D36" s="62"/>
      <c r="E36" s="62"/>
      <c r="F36" s="62"/>
      <c r="G36" s="17"/>
      <c r="H36" s="17"/>
      <c r="I36" s="17"/>
      <c r="J36" s="17"/>
      <c r="K36" s="17"/>
    </row>
    <row r="37" spans="1:11" hidden="1" x14ac:dyDescent="0.2">
      <c r="A37" s="10" t="s">
        <v>85</v>
      </c>
      <c r="B37" s="62"/>
      <c r="C37" s="62"/>
      <c r="D37" s="62"/>
      <c r="E37" s="62"/>
      <c r="F37" s="62"/>
      <c r="G37" s="17"/>
      <c r="H37" s="17"/>
      <c r="I37" s="17"/>
      <c r="J37" s="17"/>
      <c r="K37" s="17"/>
    </row>
    <row r="38" spans="1:11" hidden="1" x14ac:dyDescent="0.2">
      <c r="A38" s="10" t="s">
        <v>55</v>
      </c>
      <c r="B38" s="62"/>
      <c r="C38" s="62"/>
      <c r="D38" s="62"/>
      <c r="E38" s="62"/>
      <c r="F38" s="62"/>
      <c r="G38" s="17"/>
      <c r="H38" s="17"/>
      <c r="I38" s="17"/>
      <c r="J38" s="17"/>
      <c r="K38" s="17"/>
    </row>
    <row r="39" spans="1:11" hidden="1" x14ac:dyDescent="0.2">
      <c r="A39" s="11" t="s">
        <v>86</v>
      </c>
      <c r="B39" s="4"/>
      <c r="C39" s="4"/>
      <c r="D39" s="4"/>
      <c r="E39" s="4"/>
      <c r="F39" s="4"/>
      <c r="G39" s="17"/>
      <c r="H39" s="17"/>
      <c r="I39" s="17"/>
      <c r="J39" s="17"/>
      <c r="K39" s="17"/>
    </row>
    <row r="40" spans="1:11" hidden="1" x14ac:dyDescent="0.2">
      <c r="A40" s="4" t="s">
        <v>87</v>
      </c>
      <c r="B40" s="4"/>
      <c r="C40" s="4"/>
      <c r="D40" s="4"/>
      <c r="E40" s="4"/>
      <c r="F40" s="4"/>
      <c r="G40" s="17"/>
      <c r="H40" s="17"/>
      <c r="I40" s="17"/>
      <c r="J40" s="17"/>
      <c r="K40" s="17"/>
    </row>
    <row r="41" spans="1:11" hidden="1" x14ac:dyDescent="0.2">
      <c r="A41" s="4" t="s">
        <v>88</v>
      </c>
      <c r="B41" s="4"/>
      <c r="C41" s="4"/>
      <c r="D41" s="4"/>
      <c r="E41" s="4"/>
      <c r="F41" s="4"/>
      <c r="G41" s="17"/>
      <c r="H41" s="17"/>
      <c r="I41" s="17"/>
      <c r="J41" s="17"/>
      <c r="K41" s="17"/>
    </row>
    <row r="42" spans="1:11" hidden="1" x14ac:dyDescent="0.2">
      <c r="A42" s="4" t="s">
        <v>89</v>
      </c>
      <c r="B42" s="4"/>
      <c r="C42" s="4"/>
      <c r="D42" s="4"/>
      <c r="E42" s="4"/>
      <c r="F42" s="4"/>
      <c r="G42" s="17"/>
      <c r="H42" s="17"/>
      <c r="I42" s="17"/>
      <c r="J42" s="17"/>
      <c r="K42" s="17"/>
    </row>
    <row r="43" spans="1:11" hidden="1" x14ac:dyDescent="0.2">
      <c r="A43" s="4" t="s">
        <v>90</v>
      </c>
      <c r="B43" s="4"/>
      <c r="C43" s="4"/>
      <c r="D43" s="4"/>
      <c r="E43" s="4"/>
      <c r="F43" s="4"/>
      <c r="G43" s="17"/>
      <c r="H43" s="17"/>
      <c r="I43" s="17"/>
      <c r="J43" s="17"/>
      <c r="K43" s="17"/>
    </row>
    <row r="44" spans="1:11" hidden="1" x14ac:dyDescent="0.2">
      <c r="A44" s="4" t="s">
        <v>91</v>
      </c>
      <c r="B44" s="4"/>
      <c r="C44" s="4"/>
      <c r="D44" s="4"/>
      <c r="E44" s="4"/>
      <c r="F44" s="4"/>
      <c r="G44" s="17"/>
      <c r="H44" s="17"/>
      <c r="I44" s="17"/>
      <c r="J44" s="17"/>
      <c r="K44" s="17"/>
    </row>
    <row r="45" spans="1:11" hidden="1" x14ac:dyDescent="0.2">
      <c r="A45" s="63" t="s">
        <v>92</v>
      </c>
      <c r="B45" s="62"/>
      <c r="C45" s="62"/>
      <c r="D45" s="62"/>
      <c r="E45" s="62"/>
      <c r="F45" s="62"/>
      <c r="G45" s="17"/>
      <c r="H45" s="17"/>
      <c r="I45" s="17"/>
      <c r="J45" s="17"/>
      <c r="K45" s="17"/>
    </row>
    <row r="46" spans="1:11" hidden="1" x14ac:dyDescent="0.2">
      <c r="A46" s="62" t="s">
        <v>93</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94</v>
      </c>
      <c r="B48" s="62"/>
      <c r="C48" s="62"/>
      <c r="D48" s="62"/>
      <c r="E48" s="62"/>
      <c r="F48" s="62"/>
      <c r="G48" s="17"/>
      <c r="H48" s="17"/>
      <c r="I48" s="17"/>
      <c r="J48" s="17"/>
      <c r="K48" s="17"/>
    </row>
    <row r="49" spans="1:11" ht="25.5" hidden="1" x14ac:dyDescent="0.2">
      <c r="A49" s="80" t="s">
        <v>95</v>
      </c>
      <c r="B49" s="62"/>
      <c r="C49" s="62"/>
      <c r="D49" s="62"/>
      <c r="E49" s="62"/>
      <c r="F49" s="62"/>
      <c r="G49" s="17"/>
      <c r="H49" s="17"/>
      <c r="I49" s="17"/>
      <c r="J49" s="17"/>
      <c r="K49" s="17"/>
    </row>
    <row r="50" spans="1:11" ht="25.5" hidden="1" x14ac:dyDescent="0.2">
      <c r="A50" s="81" t="s">
        <v>96</v>
      </c>
      <c r="B50" s="4"/>
      <c r="C50" s="4"/>
      <c r="D50" s="4"/>
      <c r="E50" s="4"/>
      <c r="F50" s="4"/>
      <c r="G50" s="17"/>
      <c r="H50" s="17"/>
      <c r="I50" s="17"/>
      <c r="J50" s="17"/>
      <c r="K50" s="17"/>
    </row>
    <row r="51" spans="1:11" ht="25.5" hidden="1" x14ac:dyDescent="0.2">
      <c r="A51" s="81" t="s">
        <v>97</v>
      </c>
      <c r="B51" s="4"/>
      <c r="C51" s="4"/>
      <c r="D51" s="4"/>
      <c r="E51" s="4"/>
      <c r="F51" s="4"/>
      <c r="G51" s="17"/>
      <c r="H51" s="17"/>
      <c r="I51" s="17"/>
      <c r="J51" s="17"/>
      <c r="K51" s="17"/>
    </row>
    <row r="52" spans="1:11" ht="38.25" hidden="1" x14ac:dyDescent="0.2">
      <c r="A52" s="81" t="s">
        <v>98</v>
      </c>
      <c r="B52" s="73"/>
      <c r="C52" s="73"/>
      <c r="D52" s="73"/>
      <c r="E52" s="11"/>
      <c r="F52" s="11"/>
      <c r="G52" s="17"/>
      <c r="H52" s="17"/>
      <c r="I52" s="17"/>
      <c r="J52" s="17"/>
      <c r="K52" s="17"/>
    </row>
    <row r="53" spans="1:11" hidden="1" x14ac:dyDescent="0.2">
      <c r="A53" s="78" t="s">
        <v>99</v>
      </c>
      <c r="B53" s="72"/>
      <c r="C53" s="72"/>
      <c r="D53" s="72"/>
      <c r="E53" s="10"/>
      <c r="F53" s="10" t="b">
        <v>1</v>
      </c>
      <c r="G53" s="17"/>
      <c r="H53" s="17"/>
      <c r="I53" s="17"/>
      <c r="J53" s="17"/>
      <c r="K53" s="17"/>
    </row>
    <row r="54" spans="1:11" hidden="1" x14ac:dyDescent="0.2">
      <c r="A54" s="79" t="s">
        <v>100</v>
      </c>
      <c r="B54" s="78"/>
      <c r="C54" s="78"/>
      <c r="D54" s="78"/>
      <c r="E54" s="10"/>
      <c r="F54" s="10" t="b">
        <v>0</v>
      </c>
      <c r="G54" s="17"/>
      <c r="H54" s="17"/>
      <c r="I54" s="17"/>
      <c r="J54" s="17"/>
      <c r="K54" s="17"/>
    </row>
    <row r="55" spans="1:11" hidden="1" x14ac:dyDescent="0.2">
      <c r="A55" s="82"/>
      <c r="B55" s="74">
        <f>COUNT(Travel!B12:B129)</f>
        <v>92</v>
      </c>
      <c r="C55" s="74"/>
      <c r="D55" s="74">
        <f>COUNTIF(Travel!D12:D129,"*")</f>
        <v>92</v>
      </c>
      <c r="E55" s="75"/>
      <c r="F55" s="75" t="b">
        <f>MIN(B55,D55)=MAX(B55,D55)</f>
        <v>1</v>
      </c>
      <c r="G55" s="17"/>
      <c r="H55" s="17"/>
      <c r="I55" s="17"/>
      <c r="J55" s="17"/>
      <c r="K55" s="17"/>
    </row>
    <row r="56" spans="1:11" hidden="1" x14ac:dyDescent="0.2">
      <c r="A56" s="82" t="s">
        <v>101</v>
      </c>
      <c r="B56" s="74">
        <f>COUNT(Travel!B134:B184)</f>
        <v>41</v>
      </c>
      <c r="C56" s="74"/>
      <c r="D56" s="74">
        <f>COUNTIF(Travel!D134:D184,"*")</f>
        <v>41</v>
      </c>
      <c r="E56" s="75"/>
      <c r="F56" s="75" t="b">
        <f>MIN(B56,D56)=MAX(B56,D56)</f>
        <v>1</v>
      </c>
    </row>
    <row r="57" spans="1:11" hidden="1" x14ac:dyDescent="0.2">
      <c r="A57" s="83"/>
      <c r="B57" s="74">
        <f>COUNT(Travel!B189:B198)</f>
        <v>1</v>
      </c>
      <c r="C57" s="74"/>
      <c r="D57" s="74">
        <f>COUNTIF(Travel!D189:D198,"*")</f>
        <v>1</v>
      </c>
      <c r="E57" s="75"/>
      <c r="F57" s="75" t="b">
        <f>MIN(B57,D57)=MAX(B57,D57)</f>
        <v>1</v>
      </c>
    </row>
    <row r="58" spans="1:11" hidden="1" x14ac:dyDescent="0.2">
      <c r="A58" s="84" t="s">
        <v>102</v>
      </c>
      <c r="B58" s="76">
        <f>COUNT(Hospitality!B11:B24)</f>
        <v>4</v>
      </c>
      <c r="C58" s="76"/>
      <c r="D58" s="76">
        <f>COUNTIF(Hospitality!D11:D24,"*")</f>
        <v>4</v>
      </c>
      <c r="E58" s="77"/>
      <c r="F58" s="77" t="b">
        <f>MIN(B58,D58)=MAX(B58,D58)</f>
        <v>1</v>
      </c>
    </row>
    <row r="59" spans="1:11" hidden="1" x14ac:dyDescent="0.2">
      <c r="A59" s="85" t="s">
        <v>103</v>
      </c>
      <c r="B59" s="75">
        <f>COUNT('All other expenses'!B11:B31)</f>
        <v>11</v>
      </c>
      <c r="C59" s="75"/>
      <c r="D59" s="75">
        <f>COUNTIF('All other expenses'!D11:D31,"*")</f>
        <v>11</v>
      </c>
      <c r="E59" s="75"/>
      <c r="F59" s="75" t="b">
        <f>MIN(B59,D59)=MAX(B59,D59)</f>
        <v>1</v>
      </c>
    </row>
    <row r="60" spans="1:11" hidden="1" x14ac:dyDescent="0.2">
      <c r="A60" s="84" t="s">
        <v>104</v>
      </c>
      <c r="B60" s="76">
        <f>COUNTIF('Gifts and benefits'!B11:B24,"*")</f>
        <v>1</v>
      </c>
      <c r="C60" s="76">
        <f>COUNTIF('Gifts and benefits'!C11:C24,"*")</f>
        <v>0</v>
      </c>
      <c r="D60" s="76"/>
      <c r="E60" s="76">
        <f>COUNTA('Gifts and benefits'!E11:E24)</f>
        <v>0</v>
      </c>
      <c r="F60" s="77" t="b">
        <f>MIN(B60,C60,E60)=MAX(B60,C60,E60)</f>
        <v>0</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97"/>
  <sheetViews>
    <sheetView topLeftCell="A46" zoomScaleNormal="100" workbookViewId="0">
      <selection activeCell="C75" sqref="C7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200" t="s">
        <v>105</v>
      </c>
      <c r="B1" s="200"/>
      <c r="C1" s="200"/>
      <c r="D1" s="200"/>
      <c r="E1" s="200"/>
      <c r="F1" s="17"/>
    </row>
    <row r="2" spans="1:6" ht="21" customHeight="1" x14ac:dyDescent="0.2">
      <c r="A2" s="3" t="s">
        <v>106</v>
      </c>
      <c r="B2" s="199" t="str">
        <f>'Summary and sign-off'!B2:F2</f>
        <v>Education New Zealand</v>
      </c>
      <c r="C2" s="199"/>
      <c r="D2" s="199"/>
      <c r="E2" s="199"/>
      <c r="F2" s="17"/>
    </row>
    <row r="3" spans="1:6" ht="31.5" x14ac:dyDescent="0.2">
      <c r="A3" s="3" t="s">
        <v>107</v>
      </c>
      <c r="B3" s="199" t="str">
        <f>'Summary and sign-off'!B3:F3</f>
        <v>Chief Executive</v>
      </c>
      <c r="C3" s="199"/>
      <c r="D3" s="199"/>
      <c r="E3" s="199"/>
      <c r="F3" s="17"/>
    </row>
    <row r="4" spans="1:6" ht="21" customHeight="1" x14ac:dyDescent="0.2">
      <c r="A4" s="3" t="s">
        <v>108</v>
      </c>
      <c r="B4" s="199">
        <f>'Summary and sign-off'!B4:F4</f>
        <v>45839</v>
      </c>
      <c r="C4" s="199"/>
      <c r="D4" s="199"/>
      <c r="E4" s="199"/>
      <c r="F4" s="17"/>
    </row>
    <row r="5" spans="1:6" ht="21" customHeight="1" x14ac:dyDescent="0.2">
      <c r="A5" s="3" t="s">
        <v>109</v>
      </c>
      <c r="B5" s="199">
        <f>'Summary and sign-off'!B5:F5</f>
        <v>46059</v>
      </c>
      <c r="C5" s="199"/>
      <c r="D5" s="199"/>
      <c r="E5" s="199"/>
      <c r="F5" s="17"/>
    </row>
    <row r="6" spans="1:6" ht="21" customHeight="1" x14ac:dyDescent="0.2">
      <c r="A6" s="3" t="s">
        <v>110</v>
      </c>
      <c r="B6" s="198" t="s">
        <v>77</v>
      </c>
      <c r="C6" s="198"/>
      <c r="D6" s="198"/>
      <c r="E6" s="198"/>
      <c r="F6" s="17"/>
    </row>
    <row r="7" spans="1:6" ht="21" customHeight="1" x14ac:dyDescent="0.2">
      <c r="A7" s="3" t="s">
        <v>51</v>
      </c>
      <c r="B7" s="198" t="s">
        <v>79</v>
      </c>
      <c r="C7" s="198"/>
      <c r="D7" s="198"/>
      <c r="E7" s="198"/>
      <c r="F7" s="17"/>
    </row>
    <row r="8" spans="1:6" ht="36" customHeight="1" x14ac:dyDescent="0.2">
      <c r="A8" s="211" t="s">
        <v>111</v>
      </c>
      <c r="B8" s="203"/>
      <c r="C8" s="203"/>
      <c r="D8" s="203"/>
      <c r="E8" s="203"/>
      <c r="F8" s="19"/>
    </row>
    <row r="9" spans="1:6" ht="36" customHeight="1" x14ac:dyDescent="0.2">
      <c r="A9" s="212" t="s">
        <v>112</v>
      </c>
      <c r="B9" s="213"/>
      <c r="C9" s="213"/>
      <c r="D9" s="213"/>
      <c r="E9" s="213"/>
      <c r="F9" s="19"/>
    </row>
    <row r="10" spans="1:6" ht="24.75" customHeight="1" x14ac:dyDescent="0.2">
      <c r="A10" s="210" t="s">
        <v>113</v>
      </c>
      <c r="B10" s="214"/>
      <c r="C10" s="210"/>
      <c r="D10" s="210"/>
      <c r="E10" s="210"/>
      <c r="F10" s="29"/>
    </row>
    <row r="11" spans="1:6" ht="28.5" customHeight="1" x14ac:dyDescent="0.2">
      <c r="A11" s="24" t="s">
        <v>114</v>
      </c>
      <c r="B11" s="24" t="s">
        <v>115</v>
      </c>
      <c r="C11" s="24" t="s">
        <v>116</v>
      </c>
      <c r="D11" s="24" t="s">
        <v>117</v>
      </c>
      <c r="E11" s="24" t="s">
        <v>118</v>
      </c>
      <c r="F11" s="30"/>
    </row>
    <row r="12" spans="1:6" s="2" customFormat="1" ht="25.5" x14ac:dyDescent="0.2">
      <c r="A12" s="176" t="s">
        <v>225</v>
      </c>
      <c r="B12" s="177">
        <v>200</v>
      </c>
      <c r="C12" s="157" t="s">
        <v>224</v>
      </c>
      <c r="D12" s="134" t="s">
        <v>226</v>
      </c>
      <c r="E12" s="151" t="s">
        <v>172</v>
      </c>
      <c r="F12" s="152"/>
    </row>
    <row r="13" spans="1:6" s="2" customFormat="1" ht="25.5" x14ac:dyDescent="0.2">
      <c r="A13" s="115"/>
      <c r="B13" s="116">
        <v>922</v>
      </c>
      <c r="C13" s="117"/>
      <c r="D13" s="134" t="s">
        <v>221</v>
      </c>
      <c r="E13" s="151" t="s">
        <v>177</v>
      </c>
      <c r="F13" s="152"/>
    </row>
    <row r="14" spans="1:6" s="2" customFormat="1" ht="38.25" x14ac:dyDescent="0.2">
      <c r="A14" s="115"/>
      <c r="B14" s="116">
        <v>2190</v>
      </c>
      <c r="C14" s="117"/>
      <c r="D14" s="134" t="s">
        <v>223</v>
      </c>
      <c r="E14" s="151" t="s">
        <v>227</v>
      </c>
      <c r="F14" s="152"/>
    </row>
    <row r="15" spans="1:6" s="2" customFormat="1" ht="25.5" x14ac:dyDescent="0.2">
      <c r="A15" s="146"/>
      <c r="B15" s="147">
        <v>539.49</v>
      </c>
      <c r="C15" s="143"/>
      <c r="D15" s="149" t="s">
        <v>220</v>
      </c>
      <c r="E15" s="153" t="s">
        <v>176</v>
      </c>
      <c r="F15" s="152"/>
    </row>
    <row r="16" spans="1:6" s="2" customFormat="1" ht="38.25" x14ac:dyDescent="0.2">
      <c r="A16" s="138"/>
      <c r="B16" s="139">
        <v>3364.43</v>
      </c>
      <c r="C16" s="148"/>
      <c r="D16" s="148" t="s">
        <v>222</v>
      </c>
      <c r="E16" s="150" t="s">
        <v>176</v>
      </c>
      <c r="F16" s="1"/>
    </row>
    <row r="17" spans="1:6" s="2" customFormat="1" ht="25.5" x14ac:dyDescent="0.2">
      <c r="A17" s="138"/>
      <c r="B17" s="139">
        <v>37.43</v>
      </c>
      <c r="C17" s="140"/>
      <c r="D17" s="140" t="s">
        <v>185</v>
      </c>
      <c r="E17" s="141" t="s">
        <v>176</v>
      </c>
      <c r="F17" s="1"/>
    </row>
    <row r="18" spans="1:6" s="2" customFormat="1" ht="25.5" x14ac:dyDescent="0.2">
      <c r="A18" s="138"/>
      <c r="B18" s="181">
        <v>-883.13</v>
      </c>
      <c r="C18" s="140"/>
      <c r="D18" s="140" t="s">
        <v>191</v>
      </c>
      <c r="E18" s="141" t="s">
        <v>176</v>
      </c>
      <c r="F18" s="1"/>
    </row>
    <row r="19" spans="1:6" s="2" customFormat="1" ht="25.5" x14ac:dyDescent="0.2">
      <c r="A19" s="138"/>
      <c r="B19" s="139">
        <v>110.65</v>
      </c>
      <c r="C19" s="140"/>
      <c r="D19" s="140" t="s">
        <v>195</v>
      </c>
      <c r="E19" s="141" t="s">
        <v>172</v>
      </c>
      <c r="F19" s="1"/>
    </row>
    <row r="20" spans="1:6" s="2" customFormat="1" ht="38.25" x14ac:dyDescent="0.2">
      <c r="A20" s="155"/>
      <c r="B20" s="177">
        <v>345.57</v>
      </c>
      <c r="C20" s="120"/>
      <c r="D20" s="120" t="s">
        <v>196</v>
      </c>
      <c r="E20" s="121" t="s">
        <v>176</v>
      </c>
      <c r="F20" s="1"/>
    </row>
    <row r="21" spans="1:6" s="2" customFormat="1" x14ac:dyDescent="0.2">
      <c r="A21" s="155"/>
      <c r="B21" s="177">
        <v>50.8</v>
      </c>
      <c r="C21" s="120"/>
      <c r="D21" s="120" t="s">
        <v>202</v>
      </c>
      <c r="E21" s="120" t="s">
        <v>172</v>
      </c>
      <c r="F21" s="1"/>
    </row>
    <row r="22" spans="1:6" s="2" customFormat="1" ht="25.5" x14ac:dyDescent="0.2">
      <c r="A22" s="155"/>
      <c r="B22" s="177">
        <v>67.849999999999994</v>
      </c>
      <c r="C22" s="120"/>
      <c r="D22" s="120" t="s">
        <v>199</v>
      </c>
      <c r="E22" s="120" t="s">
        <v>172</v>
      </c>
      <c r="F22" s="1"/>
    </row>
    <row r="23" spans="1:6" s="2" customFormat="1" x14ac:dyDescent="0.2">
      <c r="A23" s="155"/>
      <c r="B23" s="177">
        <v>89.94</v>
      </c>
      <c r="C23" s="120"/>
      <c r="D23" s="120" t="s">
        <v>201</v>
      </c>
      <c r="E23" s="120" t="s">
        <v>172</v>
      </c>
      <c r="F23" s="1"/>
    </row>
    <row r="24" spans="1:6" s="2" customFormat="1" ht="25.5" x14ac:dyDescent="0.2">
      <c r="A24" s="155"/>
      <c r="B24" s="177">
        <v>69.06</v>
      </c>
      <c r="C24" s="120"/>
      <c r="D24" s="120" t="s">
        <v>200</v>
      </c>
      <c r="E24" s="120" t="s">
        <v>198</v>
      </c>
      <c r="F24" s="1"/>
    </row>
    <row r="25" spans="1:6" s="2" customFormat="1" ht="25.5" x14ac:dyDescent="0.2">
      <c r="A25" s="155"/>
      <c r="B25" s="177">
        <v>44.51</v>
      </c>
      <c r="C25" s="120"/>
      <c r="D25" s="134" t="s">
        <v>242</v>
      </c>
      <c r="E25" s="151" t="s">
        <v>176</v>
      </c>
      <c r="F25" s="1"/>
    </row>
    <row r="26" spans="1:6" s="2" customFormat="1" ht="25.5" x14ac:dyDescent="0.2">
      <c r="A26" s="155"/>
      <c r="B26" s="116">
        <v>161.91</v>
      </c>
      <c r="C26" s="120"/>
      <c r="D26" s="134" t="s">
        <v>243</v>
      </c>
      <c r="E26" s="151" t="s">
        <v>172</v>
      </c>
      <c r="F26" s="1"/>
    </row>
    <row r="27" spans="1:6" s="2" customFormat="1" ht="25.5" x14ac:dyDescent="0.2">
      <c r="A27" s="155"/>
      <c r="B27" s="116">
        <v>90.96</v>
      </c>
      <c r="C27" s="120"/>
      <c r="D27" s="134" t="s">
        <v>244</v>
      </c>
      <c r="E27" s="151" t="s">
        <v>198</v>
      </c>
      <c r="F27" s="1"/>
    </row>
    <row r="28" spans="1:6" s="2" customFormat="1" ht="25.5" x14ac:dyDescent="0.2">
      <c r="A28" s="155"/>
      <c r="B28" s="147">
        <v>39.32</v>
      </c>
      <c r="C28" s="120"/>
      <c r="D28" s="149" t="s">
        <v>245</v>
      </c>
      <c r="E28" s="153" t="s">
        <v>176</v>
      </c>
      <c r="F28" s="1"/>
    </row>
    <row r="29" spans="1:6" s="2" customFormat="1" ht="25.5" x14ac:dyDescent="0.2">
      <c r="A29" s="155"/>
      <c r="B29" s="139">
        <v>72.25</v>
      </c>
      <c r="C29" s="120"/>
      <c r="D29" s="148" t="s">
        <v>246</v>
      </c>
      <c r="E29" s="150" t="s">
        <v>176</v>
      </c>
      <c r="F29" s="1"/>
    </row>
    <row r="30" spans="1:6" s="2" customFormat="1" ht="25.5" x14ac:dyDescent="0.2">
      <c r="A30" s="155"/>
      <c r="B30" s="139">
        <v>44.12</v>
      </c>
      <c r="C30" s="120"/>
      <c r="D30" s="140" t="s">
        <v>247</v>
      </c>
      <c r="E30" s="141" t="s">
        <v>176</v>
      </c>
      <c r="F30" s="1"/>
    </row>
    <row r="31" spans="1:6" s="2" customFormat="1" ht="25.5" x14ac:dyDescent="0.2">
      <c r="A31" s="155"/>
      <c r="B31" s="181">
        <v>30.68</v>
      </c>
      <c r="C31" s="120"/>
      <c r="D31" s="140" t="s">
        <v>248</v>
      </c>
      <c r="E31" s="141" t="s">
        <v>176</v>
      </c>
      <c r="F31" s="1"/>
    </row>
    <row r="32" spans="1:6" s="2" customFormat="1" ht="25.5" x14ac:dyDescent="0.2">
      <c r="A32" s="155"/>
      <c r="B32" s="139">
        <v>17.54</v>
      </c>
      <c r="C32" s="120"/>
      <c r="D32" s="140" t="s">
        <v>249</v>
      </c>
      <c r="E32" s="141" t="s">
        <v>172</v>
      </c>
      <c r="F32" s="1"/>
    </row>
    <row r="33" spans="1:6" s="2" customFormat="1" ht="25.5" x14ac:dyDescent="0.2">
      <c r="A33" s="155"/>
      <c r="B33" s="177">
        <v>17.420000000000002</v>
      </c>
      <c r="C33" s="120"/>
      <c r="D33" s="120" t="s">
        <v>250</v>
      </c>
      <c r="E33" s="141" t="s">
        <v>172</v>
      </c>
      <c r="F33" s="1"/>
    </row>
    <row r="34" spans="1:6" s="2" customFormat="1" ht="25.5" x14ac:dyDescent="0.2">
      <c r="A34" s="155"/>
      <c r="B34" s="177">
        <v>46.3</v>
      </c>
      <c r="C34" s="120"/>
      <c r="D34" s="120" t="s">
        <v>251</v>
      </c>
      <c r="E34" s="120" t="s">
        <v>198</v>
      </c>
      <c r="F34" s="1"/>
    </row>
    <row r="35" spans="1:6" s="2" customFormat="1" ht="25.5" x14ac:dyDescent="0.2">
      <c r="A35" s="155"/>
      <c r="B35" s="177">
        <v>35.33</v>
      </c>
      <c r="C35" s="120"/>
      <c r="D35" s="120" t="s">
        <v>252</v>
      </c>
      <c r="E35" s="120" t="s">
        <v>198</v>
      </c>
      <c r="F35" s="1"/>
    </row>
    <row r="36" spans="1:6" s="2" customFormat="1" ht="25.5" x14ac:dyDescent="0.2">
      <c r="A36" s="155"/>
      <c r="B36" s="177">
        <v>4.67</v>
      </c>
      <c r="C36" s="120"/>
      <c r="D36" s="120" t="s">
        <v>253</v>
      </c>
      <c r="E36" s="120" t="s">
        <v>176</v>
      </c>
      <c r="F36" s="1"/>
    </row>
    <row r="37" spans="1:6" s="2" customFormat="1" ht="38.25" x14ac:dyDescent="0.2">
      <c r="A37" s="155"/>
      <c r="B37" s="177">
        <v>109.41</v>
      </c>
      <c r="C37" s="120"/>
      <c r="D37" s="120" t="s">
        <v>254</v>
      </c>
      <c r="E37" s="120" t="s">
        <v>176</v>
      </c>
      <c r="F37" s="1"/>
    </row>
    <row r="38" spans="1:6" s="2" customFormat="1" x14ac:dyDescent="0.2">
      <c r="A38" s="155"/>
      <c r="B38" s="177">
        <v>21.02</v>
      </c>
      <c r="C38" s="120"/>
      <c r="D38" s="120" t="s">
        <v>255</v>
      </c>
      <c r="E38" s="120" t="s">
        <v>176</v>
      </c>
      <c r="F38" s="1"/>
    </row>
    <row r="39" spans="1:6" s="2" customFormat="1" ht="25.5" x14ac:dyDescent="0.2">
      <c r="A39" s="155"/>
      <c r="B39" s="177">
        <v>65.599999999999994</v>
      </c>
      <c r="C39" s="120"/>
      <c r="D39" s="120" t="s">
        <v>256</v>
      </c>
      <c r="E39" s="120" t="s">
        <v>176</v>
      </c>
      <c r="F39" s="1"/>
    </row>
    <row r="40" spans="1:6" s="2" customFormat="1" ht="25.5" x14ac:dyDescent="0.2">
      <c r="A40" s="155"/>
      <c r="B40" s="177">
        <v>151.41</v>
      </c>
      <c r="C40" s="120"/>
      <c r="D40" s="120" t="s">
        <v>257</v>
      </c>
      <c r="E40" s="120" t="s">
        <v>176</v>
      </c>
      <c r="F40" s="1"/>
    </row>
    <row r="41" spans="1:6" s="2" customFormat="1" ht="25.5" x14ac:dyDescent="0.2">
      <c r="A41" s="155"/>
      <c r="B41" s="177">
        <v>69.86</v>
      </c>
      <c r="C41" s="120"/>
      <c r="D41" s="120" t="s">
        <v>258</v>
      </c>
      <c r="E41" s="120" t="s">
        <v>176</v>
      </c>
      <c r="F41" s="1"/>
    </row>
    <row r="42" spans="1:6" s="2" customFormat="1" ht="25.5" x14ac:dyDescent="0.2">
      <c r="A42" s="155"/>
      <c r="B42" s="177">
        <v>65.739999999999995</v>
      </c>
      <c r="C42" s="120"/>
      <c r="D42" s="120" t="s">
        <v>259</v>
      </c>
      <c r="E42" s="120" t="s">
        <v>176</v>
      </c>
      <c r="F42" s="1"/>
    </row>
    <row r="43" spans="1:6" s="2" customFormat="1" ht="25.5" x14ac:dyDescent="0.2">
      <c r="A43" s="155"/>
      <c r="B43" s="177">
        <v>73.33</v>
      </c>
      <c r="C43" s="120"/>
      <c r="D43" s="120" t="s">
        <v>260</v>
      </c>
      <c r="E43" s="120" t="s">
        <v>176</v>
      </c>
      <c r="F43" s="1"/>
    </row>
    <row r="44" spans="1:6" s="2" customFormat="1" ht="25.5" x14ac:dyDescent="0.2">
      <c r="A44" s="155"/>
      <c r="B44" s="177">
        <v>23.19</v>
      </c>
      <c r="C44" s="120"/>
      <c r="D44" s="120" t="s">
        <v>261</v>
      </c>
      <c r="E44" s="120" t="s">
        <v>172</v>
      </c>
      <c r="F44" s="1"/>
    </row>
    <row r="45" spans="1:6" s="2" customFormat="1" ht="25.5" x14ac:dyDescent="0.2">
      <c r="A45" s="155"/>
      <c r="B45" s="177">
        <v>35.03</v>
      </c>
      <c r="C45" s="120"/>
      <c r="D45" s="120" t="s">
        <v>262</v>
      </c>
      <c r="E45" s="120" t="s">
        <v>176</v>
      </c>
      <c r="F45" s="1"/>
    </row>
    <row r="46" spans="1:6" s="2" customFormat="1" ht="25.5" x14ac:dyDescent="0.2">
      <c r="A46" s="155"/>
      <c r="B46" s="177">
        <v>151.51</v>
      </c>
      <c r="C46" s="120"/>
      <c r="D46" s="120" t="s">
        <v>263</v>
      </c>
      <c r="E46" s="120" t="s">
        <v>176</v>
      </c>
      <c r="F46" s="1"/>
    </row>
    <row r="47" spans="1:6" s="2" customFormat="1" ht="51" x14ac:dyDescent="0.2">
      <c r="A47" s="155"/>
      <c r="B47" s="177">
        <v>2118.79</v>
      </c>
      <c r="C47" s="120"/>
      <c r="D47" s="120" t="s">
        <v>264</v>
      </c>
      <c r="E47" s="120" t="s">
        <v>172</v>
      </c>
      <c r="F47" s="1"/>
    </row>
    <row r="48" spans="1:6" s="2" customFormat="1" ht="25.5" x14ac:dyDescent="0.2">
      <c r="A48" s="155"/>
      <c r="B48" s="177">
        <v>79.05</v>
      </c>
      <c r="C48" s="120"/>
      <c r="D48" s="120" t="s">
        <v>265</v>
      </c>
      <c r="E48" s="120" t="s">
        <v>198</v>
      </c>
      <c r="F48" s="1"/>
    </row>
    <row r="49" spans="1:6" s="2" customFormat="1" x14ac:dyDescent="0.2">
      <c r="A49" s="155"/>
      <c r="B49" s="177">
        <v>18.39</v>
      </c>
      <c r="C49" s="120"/>
      <c r="D49" s="120" t="s">
        <v>266</v>
      </c>
      <c r="E49" s="120" t="s">
        <v>176</v>
      </c>
      <c r="F49" s="1"/>
    </row>
    <row r="50" spans="1:6" s="2" customFormat="1" ht="38.25" x14ac:dyDescent="0.2">
      <c r="A50" s="155"/>
      <c r="B50" s="177">
        <v>23.52</v>
      </c>
      <c r="C50" s="120"/>
      <c r="D50" s="120" t="s">
        <v>267</v>
      </c>
      <c r="E50" s="120" t="s">
        <v>176</v>
      </c>
      <c r="F50" s="1"/>
    </row>
    <row r="51" spans="1:6" s="2" customFormat="1" ht="38.25" x14ac:dyDescent="0.2">
      <c r="A51" s="155"/>
      <c r="B51" s="177">
        <v>23.39</v>
      </c>
      <c r="C51" s="120"/>
      <c r="D51" s="120" t="s">
        <v>268</v>
      </c>
      <c r="E51" s="120" t="s">
        <v>176</v>
      </c>
      <c r="F51" s="1"/>
    </row>
    <row r="52" spans="1:6" s="2" customFormat="1" x14ac:dyDescent="0.2">
      <c r="A52" s="155"/>
      <c r="B52" s="177">
        <v>53.3</v>
      </c>
      <c r="C52" s="120"/>
      <c r="D52" s="120" t="s">
        <v>269</v>
      </c>
      <c r="E52" s="120" t="s">
        <v>176</v>
      </c>
      <c r="F52" s="1"/>
    </row>
    <row r="53" spans="1:6" s="2" customFormat="1" ht="25.5" x14ac:dyDescent="0.2">
      <c r="A53" s="155"/>
      <c r="B53" s="177">
        <v>56.5</v>
      </c>
      <c r="C53" s="120"/>
      <c r="D53" s="120" t="s">
        <v>270</v>
      </c>
      <c r="E53" s="120" t="s">
        <v>176</v>
      </c>
      <c r="F53" s="1"/>
    </row>
    <row r="54" spans="1:6" s="2" customFormat="1" ht="25.5" x14ac:dyDescent="0.2">
      <c r="A54" s="155"/>
      <c r="B54" s="177">
        <v>1.94</v>
      </c>
      <c r="C54" s="120"/>
      <c r="D54" s="120" t="s">
        <v>270</v>
      </c>
      <c r="E54" s="120" t="s">
        <v>176</v>
      </c>
      <c r="F54" s="1"/>
    </row>
    <row r="55" spans="1:6" s="2" customFormat="1" x14ac:dyDescent="0.2">
      <c r="A55" s="155"/>
      <c r="B55" s="177">
        <v>44.51</v>
      </c>
      <c r="C55" s="120"/>
      <c r="D55" s="120" t="s">
        <v>271</v>
      </c>
      <c r="E55" s="120" t="s">
        <v>198</v>
      </c>
      <c r="F55" s="1"/>
    </row>
    <row r="56" spans="1:6" s="2" customFormat="1" ht="25.5" x14ac:dyDescent="0.2">
      <c r="A56" s="155"/>
      <c r="B56" s="177">
        <v>225.17</v>
      </c>
      <c r="C56" s="120"/>
      <c r="D56" s="120" t="s">
        <v>272</v>
      </c>
      <c r="E56" s="120" t="s">
        <v>176</v>
      </c>
      <c r="F56" s="1"/>
    </row>
    <row r="57" spans="1:6" s="2" customFormat="1" ht="25.5" x14ac:dyDescent="0.2">
      <c r="A57" s="155"/>
      <c r="B57" s="177">
        <v>6.54</v>
      </c>
      <c r="C57" s="120"/>
      <c r="D57" s="120" t="s">
        <v>273</v>
      </c>
      <c r="E57" s="120" t="s">
        <v>176</v>
      </c>
      <c r="F57" s="1"/>
    </row>
    <row r="58" spans="1:6" s="2" customFormat="1" ht="25.5" x14ac:dyDescent="0.2">
      <c r="A58" s="155"/>
      <c r="B58" s="177">
        <v>22.63</v>
      </c>
      <c r="C58" s="120"/>
      <c r="D58" s="120" t="s">
        <v>274</v>
      </c>
      <c r="E58" s="120" t="s">
        <v>172</v>
      </c>
      <c r="F58" s="1"/>
    </row>
    <row r="59" spans="1:6" s="2" customFormat="1" ht="38.25" x14ac:dyDescent="0.2">
      <c r="A59" s="155"/>
      <c r="B59" s="177">
        <v>27.47</v>
      </c>
      <c r="C59" s="120"/>
      <c r="D59" s="120" t="s">
        <v>275</v>
      </c>
      <c r="E59" s="120" t="s">
        <v>176</v>
      </c>
      <c r="F59" s="1"/>
    </row>
    <row r="60" spans="1:6" s="2" customFormat="1" ht="38.25" x14ac:dyDescent="0.2">
      <c r="A60" s="155"/>
      <c r="B60" s="177">
        <v>32.46</v>
      </c>
      <c r="C60" s="120"/>
      <c r="D60" s="120" t="s">
        <v>276</v>
      </c>
      <c r="E60" s="120" t="s">
        <v>176</v>
      </c>
      <c r="F60" s="1"/>
    </row>
    <row r="61" spans="1:6" s="2" customFormat="1" ht="38.25" x14ac:dyDescent="0.2">
      <c r="A61" s="155"/>
      <c r="B61" s="177">
        <v>22.63</v>
      </c>
      <c r="C61" s="120"/>
      <c r="D61" s="120" t="s">
        <v>277</v>
      </c>
      <c r="E61" s="120" t="s">
        <v>172</v>
      </c>
      <c r="F61" s="1"/>
    </row>
    <row r="62" spans="1:6" s="2" customFormat="1" ht="38.25" x14ac:dyDescent="0.2">
      <c r="A62" s="155"/>
      <c r="B62" s="177">
        <v>45.49</v>
      </c>
      <c r="C62" s="120"/>
      <c r="D62" s="120" t="s">
        <v>278</v>
      </c>
      <c r="E62" s="120" t="s">
        <v>176</v>
      </c>
      <c r="F62" s="1"/>
    </row>
    <row r="63" spans="1:6" s="2" customFormat="1" ht="25.5" x14ac:dyDescent="0.2">
      <c r="A63" s="155"/>
      <c r="B63" s="177">
        <v>20</v>
      </c>
      <c r="C63" s="120"/>
      <c r="D63" s="120" t="s">
        <v>279</v>
      </c>
      <c r="E63" s="120" t="s">
        <v>176</v>
      </c>
      <c r="F63" s="1"/>
    </row>
    <row r="64" spans="1:6" s="2" customFormat="1" ht="25.5" x14ac:dyDescent="0.2">
      <c r="A64" s="155"/>
      <c r="B64" s="177">
        <v>32.74</v>
      </c>
      <c r="C64" s="120"/>
      <c r="D64" s="120" t="s">
        <v>280</v>
      </c>
      <c r="E64" s="120" t="s">
        <v>176</v>
      </c>
      <c r="F64" s="1"/>
    </row>
    <row r="65" spans="1:6" s="2" customFormat="1" ht="25.5" x14ac:dyDescent="0.2">
      <c r="A65" s="155"/>
      <c r="B65" s="177">
        <v>32.64</v>
      </c>
      <c r="C65" s="120"/>
      <c r="D65" s="120" t="s">
        <v>281</v>
      </c>
      <c r="E65" s="120" t="s">
        <v>176</v>
      </c>
      <c r="F65" s="1"/>
    </row>
    <row r="66" spans="1:6" s="2" customFormat="1" ht="25.5" x14ac:dyDescent="0.2">
      <c r="A66" s="155"/>
      <c r="B66" s="177">
        <v>32.6</v>
      </c>
      <c r="C66" s="120"/>
      <c r="D66" s="120" t="s">
        <v>282</v>
      </c>
      <c r="E66" s="120" t="s">
        <v>176</v>
      </c>
      <c r="F66" s="1"/>
    </row>
    <row r="67" spans="1:6" s="2" customFormat="1" x14ac:dyDescent="0.2">
      <c r="A67" s="155"/>
      <c r="B67" s="177">
        <v>58.38</v>
      </c>
      <c r="C67" s="120"/>
      <c r="D67" s="188" t="s">
        <v>283</v>
      </c>
      <c r="E67" s="151" t="s">
        <v>176</v>
      </c>
      <c r="F67" s="1"/>
    </row>
    <row r="68" spans="1:6" s="2" customFormat="1" x14ac:dyDescent="0.2">
      <c r="A68" s="155"/>
      <c r="B68" s="116">
        <v>59.6</v>
      </c>
      <c r="C68" s="120"/>
      <c r="D68" s="134" t="s">
        <v>284</v>
      </c>
      <c r="E68" s="151" t="s">
        <v>198</v>
      </c>
      <c r="F68" s="1"/>
    </row>
    <row r="69" spans="1:6" s="2" customFormat="1" ht="25.5" x14ac:dyDescent="0.2">
      <c r="A69" s="155"/>
      <c r="B69" s="177">
        <v>28.33</v>
      </c>
      <c r="C69" s="120"/>
      <c r="D69" s="134" t="s">
        <v>320</v>
      </c>
      <c r="E69" s="151" t="s">
        <v>172</v>
      </c>
      <c r="F69" s="1"/>
    </row>
    <row r="70" spans="1:6" s="2" customFormat="1" ht="38.25" x14ac:dyDescent="0.2">
      <c r="A70" s="155"/>
      <c r="B70" s="116">
        <v>-54.69</v>
      </c>
      <c r="C70" s="120"/>
      <c r="D70" s="134" t="s">
        <v>321</v>
      </c>
      <c r="E70" s="151" t="s">
        <v>176</v>
      </c>
      <c r="F70" s="1"/>
    </row>
    <row r="71" spans="1:6" s="2" customFormat="1" ht="25.5" x14ac:dyDescent="0.2">
      <c r="A71" s="155"/>
      <c r="B71" s="116">
        <v>-75.709999999999994</v>
      </c>
      <c r="C71" s="120"/>
      <c r="D71" s="134" t="s">
        <v>322</v>
      </c>
      <c r="E71" s="151" t="s">
        <v>176</v>
      </c>
      <c r="F71" s="1"/>
    </row>
    <row r="72" spans="1:6" s="2" customFormat="1" ht="25.5" x14ac:dyDescent="0.2">
      <c r="A72" s="155"/>
      <c r="B72" s="147">
        <v>-75.760000000000005</v>
      </c>
      <c r="C72" s="120"/>
      <c r="D72" s="149" t="s">
        <v>323</v>
      </c>
      <c r="E72" s="153" t="s">
        <v>176</v>
      </c>
      <c r="F72" s="1"/>
    </row>
    <row r="73" spans="1:6" s="2" customFormat="1" ht="51" x14ac:dyDescent="0.2">
      <c r="A73" s="155"/>
      <c r="B73" s="139">
        <v>-147.77000000000001</v>
      </c>
      <c r="C73" s="120"/>
      <c r="D73" s="148" t="s">
        <v>324</v>
      </c>
      <c r="E73" s="150" t="s">
        <v>172</v>
      </c>
      <c r="F73" s="1"/>
    </row>
    <row r="74" spans="1:6" s="2" customFormat="1" ht="25.5" x14ac:dyDescent="0.2">
      <c r="A74" s="155"/>
      <c r="B74" s="139">
        <v>-39.53</v>
      </c>
      <c r="C74" s="120"/>
      <c r="D74" s="140" t="s">
        <v>325</v>
      </c>
      <c r="E74" s="141" t="s">
        <v>198</v>
      </c>
      <c r="F74" s="1"/>
    </row>
    <row r="75" spans="1:6" s="2" customFormat="1" ht="25.5" x14ac:dyDescent="0.2">
      <c r="A75" s="155"/>
      <c r="B75" s="181">
        <v>80.42</v>
      </c>
      <c r="C75" s="120"/>
      <c r="D75" s="140" t="s">
        <v>362</v>
      </c>
      <c r="E75" s="141" t="s">
        <v>176</v>
      </c>
      <c r="F75" s="1"/>
    </row>
    <row r="76" spans="1:6" s="2" customFormat="1" ht="25.5" x14ac:dyDescent="0.2">
      <c r="A76" s="155"/>
      <c r="B76" s="139">
        <v>100.27</v>
      </c>
      <c r="C76" s="120"/>
      <c r="D76" s="140" t="s">
        <v>361</v>
      </c>
      <c r="E76" s="141" t="s">
        <v>198</v>
      </c>
      <c r="F76" s="1"/>
    </row>
    <row r="77" spans="1:6" s="2" customFormat="1" x14ac:dyDescent="0.2">
      <c r="A77" s="155"/>
      <c r="B77" s="177"/>
      <c r="C77" s="120"/>
      <c r="D77" s="120"/>
      <c r="E77" s="120"/>
      <c r="F77" s="1"/>
    </row>
    <row r="78" spans="1:6" s="2" customFormat="1" x14ac:dyDescent="0.2">
      <c r="A78" s="155"/>
      <c r="B78" s="177"/>
      <c r="C78" s="120"/>
      <c r="D78" s="120"/>
      <c r="E78" s="120"/>
      <c r="F78" s="1"/>
    </row>
    <row r="79" spans="1:6" s="2" customFormat="1" x14ac:dyDescent="0.2">
      <c r="A79" s="155"/>
      <c r="B79" s="177"/>
      <c r="C79" s="120"/>
      <c r="D79" s="120"/>
      <c r="E79" s="120"/>
      <c r="F79" s="1"/>
    </row>
    <row r="80" spans="1:6" s="2" customFormat="1" x14ac:dyDescent="0.2">
      <c r="A80" s="155"/>
      <c r="B80" s="177"/>
      <c r="C80" s="120"/>
      <c r="D80" s="120"/>
      <c r="E80" s="120"/>
      <c r="F80" s="1"/>
    </row>
    <row r="81" spans="1:6" s="2" customFormat="1" x14ac:dyDescent="0.2">
      <c r="A81" s="115"/>
      <c r="B81" s="177"/>
      <c r="C81" s="117"/>
      <c r="D81" s="134"/>
      <c r="E81" s="151"/>
      <c r="F81" s="154"/>
    </row>
    <row r="82" spans="1:6" s="2" customFormat="1" x14ac:dyDescent="0.2">
      <c r="A82" s="115"/>
      <c r="B82" s="116"/>
      <c r="C82" s="117"/>
      <c r="D82" s="134"/>
      <c r="E82" s="151"/>
      <c r="F82" s="152"/>
    </row>
    <row r="83" spans="1:6" s="2" customFormat="1" ht="25.5" x14ac:dyDescent="0.2">
      <c r="A83" s="115" t="s">
        <v>175</v>
      </c>
      <c r="B83" s="116">
        <v>68.209999999999994</v>
      </c>
      <c r="C83" s="175" t="s">
        <v>174</v>
      </c>
      <c r="D83" s="134" t="s">
        <v>213</v>
      </c>
      <c r="E83" s="151" t="s">
        <v>173</v>
      </c>
      <c r="F83" s="152"/>
    </row>
    <row r="84" spans="1:6" s="2" customFormat="1" x14ac:dyDescent="0.2">
      <c r="A84" s="115"/>
      <c r="B84" s="116">
        <v>82.21</v>
      </c>
      <c r="C84" s="117"/>
      <c r="D84" s="134" t="s">
        <v>212</v>
      </c>
      <c r="E84" s="151" t="s">
        <v>171</v>
      </c>
      <c r="F84" s="152"/>
    </row>
    <row r="85" spans="1:6" s="2" customFormat="1" x14ac:dyDescent="0.2">
      <c r="A85" s="115"/>
      <c r="B85" s="116">
        <v>768.8</v>
      </c>
      <c r="C85" s="117"/>
      <c r="D85" s="134" t="s">
        <v>178</v>
      </c>
      <c r="E85" s="151" t="s">
        <v>173</v>
      </c>
      <c r="F85" s="152"/>
    </row>
    <row r="86" spans="1:6" s="2" customFormat="1" x14ac:dyDescent="0.2">
      <c r="A86" s="115"/>
      <c r="B86" s="116">
        <v>45.19</v>
      </c>
      <c r="C86" s="117"/>
      <c r="D86" s="134" t="s">
        <v>214</v>
      </c>
      <c r="E86" s="151" t="s">
        <v>173</v>
      </c>
      <c r="F86" s="152"/>
    </row>
    <row r="87" spans="1:6" s="2" customFormat="1" x14ac:dyDescent="0.2">
      <c r="A87" s="115"/>
      <c r="B87" s="116">
        <v>6.54</v>
      </c>
      <c r="C87" s="117"/>
      <c r="D87" s="134" t="s">
        <v>215</v>
      </c>
      <c r="E87" s="151" t="s">
        <v>173</v>
      </c>
      <c r="F87" s="152"/>
    </row>
    <row r="88" spans="1:6" s="2" customFormat="1" ht="25.5" x14ac:dyDescent="0.2">
      <c r="A88" s="115"/>
      <c r="B88" s="116">
        <v>14.06</v>
      </c>
      <c r="C88" s="117"/>
      <c r="D88" s="149" t="s">
        <v>216</v>
      </c>
      <c r="E88" s="151" t="s">
        <v>173</v>
      </c>
      <c r="F88" s="152"/>
    </row>
    <row r="89" spans="1:6" s="2" customFormat="1" ht="25.5" x14ac:dyDescent="0.2">
      <c r="A89" s="155"/>
      <c r="B89" s="177">
        <v>12.38</v>
      </c>
      <c r="C89" s="157"/>
      <c r="D89" s="178" t="s">
        <v>217</v>
      </c>
      <c r="E89" s="151" t="s">
        <v>173</v>
      </c>
      <c r="F89" s="1"/>
    </row>
    <row r="90" spans="1:6" s="2" customFormat="1" ht="25.5" x14ac:dyDescent="0.2">
      <c r="A90" s="115"/>
      <c r="B90" s="116">
        <v>12.12</v>
      </c>
      <c r="C90" s="117"/>
      <c r="D90" s="117" t="s">
        <v>218</v>
      </c>
      <c r="E90" s="151" t="s">
        <v>173</v>
      </c>
      <c r="F90" s="1"/>
    </row>
    <row r="91" spans="1:6" s="2" customFormat="1" ht="25.5" x14ac:dyDescent="0.2">
      <c r="A91" s="115"/>
      <c r="B91" s="116">
        <v>67.599999999999994</v>
      </c>
      <c r="C91" s="117"/>
      <c r="D91" s="134" t="s">
        <v>219</v>
      </c>
      <c r="E91" s="151" t="s">
        <v>173</v>
      </c>
      <c r="F91" s="1"/>
    </row>
    <row r="92" spans="1:6" s="2" customFormat="1" x14ac:dyDescent="0.2">
      <c r="A92" s="115"/>
      <c r="B92" s="116">
        <v>802.97</v>
      </c>
      <c r="C92" s="117"/>
      <c r="D92" s="134" t="s">
        <v>186</v>
      </c>
      <c r="E92" s="151" t="s">
        <v>173</v>
      </c>
      <c r="F92" s="1"/>
    </row>
    <row r="93" spans="1:6" s="2" customFormat="1" ht="25.5" x14ac:dyDescent="0.2">
      <c r="A93" s="115"/>
      <c r="B93" s="116">
        <v>25</v>
      </c>
      <c r="C93" s="117"/>
      <c r="D93" s="134" t="s">
        <v>183</v>
      </c>
      <c r="E93" s="151" t="s">
        <v>173</v>
      </c>
      <c r="F93" s="1"/>
    </row>
    <row r="94" spans="1:6" s="2" customFormat="1" ht="25.5" x14ac:dyDescent="0.2">
      <c r="A94" s="115"/>
      <c r="B94" s="116">
        <v>15.98</v>
      </c>
      <c r="C94" s="117"/>
      <c r="D94" s="134" t="s">
        <v>184</v>
      </c>
      <c r="E94" s="151" t="s">
        <v>173</v>
      </c>
      <c r="F94" s="1"/>
    </row>
    <row r="95" spans="1:6" s="2" customFormat="1" x14ac:dyDescent="0.2">
      <c r="A95" s="115"/>
      <c r="B95" s="116">
        <v>5.54</v>
      </c>
      <c r="C95" s="117"/>
      <c r="D95" s="134" t="s">
        <v>187</v>
      </c>
      <c r="E95" s="151" t="s">
        <v>173</v>
      </c>
      <c r="F95" s="1"/>
    </row>
    <row r="96" spans="1:6" s="2" customFormat="1" x14ac:dyDescent="0.2">
      <c r="A96" s="115"/>
      <c r="B96" s="116">
        <v>53.67</v>
      </c>
      <c r="C96" s="117"/>
      <c r="D96" s="134" t="s">
        <v>188</v>
      </c>
      <c r="E96" s="151" t="s">
        <v>173</v>
      </c>
      <c r="F96" s="1"/>
    </row>
    <row r="97" spans="1:6" s="2" customFormat="1" ht="25.5" x14ac:dyDescent="0.2">
      <c r="A97" s="115"/>
      <c r="B97" s="116">
        <v>69.75</v>
      </c>
      <c r="C97" s="117"/>
      <c r="D97" s="149" t="s">
        <v>189</v>
      </c>
      <c r="E97" s="151" t="s">
        <v>173</v>
      </c>
      <c r="F97" s="1"/>
    </row>
    <row r="98" spans="1:6" s="2" customFormat="1" x14ac:dyDescent="0.2">
      <c r="A98" s="115"/>
      <c r="B98" s="116">
        <v>25.76</v>
      </c>
      <c r="C98" s="117"/>
      <c r="D98" s="117" t="s">
        <v>190</v>
      </c>
      <c r="E98" s="151" t="s">
        <v>173</v>
      </c>
      <c r="F98" s="1"/>
    </row>
    <row r="99" spans="1:6" s="2" customFormat="1" ht="25.5" x14ac:dyDescent="0.2">
      <c r="A99" s="155"/>
      <c r="B99" s="177">
        <v>11.73</v>
      </c>
      <c r="C99" s="157"/>
      <c r="D99" s="120" t="s">
        <v>197</v>
      </c>
      <c r="E99" s="182" t="s">
        <v>173</v>
      </c>
      <c r="F99" s="1"/>
    </row>
    <row r="100" spans="1:6" s="2" customFormat="1" x14ac:dyDescent="0.2">
      <c r="A100" s="155"/>
      <c r="B100" s="155"/>
      <c r="C100" s="157"/>
      <c r="D100" s="155"/>
      <c r="E100" s="155"/>
      <c r="F100" s="1"/>
    </row>
    <row r="101" spans="1:6" s="2" customFormat="1" x14ac:dyDescent="0.2">
      <c r="A101" s="155"/>
      <c r="B101" s="155"/>
      <c r="C101" s="157"/>
      <c r="D101" s="155"/>
      <c r="E101" s="155"/>
      <c r="F101" s="1"/>
    </row>
    <row r="102" spans="1:6" s="2" customFormat="1" ht="25.5" x14ac:dyDescent="0.2">
      <c r="A102" s="115" t="s">
        <v>285</v>
      </c>
      <c r="B102" s="116">
        <v>38.450000000000003</v>
      </c>
      <c r="C102" s="175" t="s">
        <v>286</v>
      </c>
      <c r="D102" s="134" t="s">
        <v>287</v>
      </c>
      <c r="E102" s="151" t="s">
        <v>288</v>
      </c>
      <c r="F102" s="1"/>
    </row>
    <row r="103" spans="1:6" s="2" customFormat="1" ht="25.5" x14ac:dyDescent="0.2">
      <c r="A103" s="115"/>
      <c r="B103" s="116">
        <v>1382.35</v>
      </c>
      <c r="C103" s="117"/>
      <c r="D103" s="134" t="s">
        <v>289</v>
      </c>
      <c r="E103" s="151" t="s">
        <v>288</v>
      </c>
      <c r="F103" s="1"/>
    </row>
    <row r="104" spans="1:6" s="2" customFormat="1" x14ac:dyDescent="0.2">
      <c r="A104" s="115"/>
      <c r="B104" s="116">
        <v>22.4</v>
      </c>
      <c r="C104" s="117"/>
      <c r="D104" s="134" t="s">
        <v>290</v>
      </c>
      <c r="E104" s="151" t="s">
        <v>288</v>
      </c>
      <c r="F104" s="1"/>
    </row>
    <row r="105" spans="1:6" s="2" customFormat="1" x14ac:dyDescent="0.2">
      <c r="A105" s="115"/>
      <c r="B105" s="116">
        <v>28</v>
      </c>
      <c r="C105" s="117"/>
      <c r="D105" s="134" t="s">
        <v>290</v>
      </c>
      <c r="E105" s="151" t="s">
        <v>288</v>
      </c>
      <c r="F105" s="1"/>
    </row>
    <row r="106" spans="1:6" s="2" customFormat="1" x14ac:dyDescent="0.2">
      <c r="A106" s="115"/>
      <c r="B106" s="116">
        <v>17.920000000000002</v>
      </c>
      <c r="C106" s="117"/>
      <c r="D106" s="134" t="s">
        <v>290</v>
      </c>
      <c r="E106" s="151" t="s">
        <v>288</v>
      </c>
      <c r="F106" s="1"/>
    </row>
    <row r="107" spans="1:6" s="2" customFormat="1" x14ac:dyDescent="0.2">
      <c r="A107" s="115"/>
      <c r="B107" s="116">
        <v>22</v>
      </c>
      <c r="C107" s="117"/>
      <c r="D107" s="134" t="s">
        <v>290</v>
      </c>
      <c r="E107" s="151" t="s">
        <v>288</v>
      </c>
      <c r="F107" s="1"/>
    </row>
    <row r="108" spans="1:6" s="2" customFormat="1" ht="25.5" x14ac:dyDescent="0.2">
      <c r="A108" s="155"/>
      <c r="B108" s="177">
        <v>139</v>
      </c>
      <c r="C108" s="157"/>
      <c r="D108" s="178" t="s">
        <v>291</v>
      </c>
      <c r="E108" s="151" t="s">
        <v>171</v>
      </c>
      <c r="F108" s="1"/>
    </row>
    <row r="109" spans="1:6" s="2" customFormat="1" ht="25.5" x14ac:dyDescent="0.2">
      <c r="A109" s="115"/>
      <c r="B109" s="116">
        <v>-139</v>
      </c>
      <c r="C109" s="117"/>
      <c r="D109" s="117" t="s">
        <v>292</v>
      </c>
      <c r="E109" s="151" t="s">
        <v>171</v>
      </c>
      <c r="F109" s="1"/>
    </row>
    <row r="110" spans="1:6" s="2" customFormat="1" ht="38.25" x14ac:dyDescent="0.2">
      <c r="A110" s="115"/>
      <c r="B110" s="116">
        <v>-1382.35</v>
      </c>
      <c r="C110" s="117"/>
      <c r="D110" s="134" t="s">
        <v>326</v>
      </c>
      <c r="E110" s="151" t="s">
        <v>288</v>
      </c>
      <c r="F110" s="1"/>
    </row>
    <row r="111" spans="1:6" s="2" customFormat="1" x14ac:dyDescent="0.2">
      <c r="A111" s="115"/>
      <c r="B111" s="116"/>
      <c r="C111" s="117"/>
      <c r="D111" s="117"/>
      <c r="E111" s="151"/>
      <c r="F111" s="1"/>
    </row>
    <row r="112" spans="1:6" s="2" customFormat="1" x14ac:dyDescent="0.2">
      <c r="A112" s="115"/>
      <c r="B112" s="116"/>
      <c r="C112" s="117"/>
      <c r="D112" s="117"/>
      <c r="E112" s="151"/>
      <c r="F112" s="1"/>
    </row>
    <row r="113" spans="1:6" s="2" customFormat="1" x14ac:dyDescent="0.2">
      <c r="A113" s="115"/>
      <c r="B113" s="116"/>
      <c r="C113" s="117"/>
      <c r="D113" s="117"/>
      <c r="E113" s="151"/>
      <c r="F113" s="1"/>
    </row>
    <row r="114" spans="1:6" s="2" customFormat="1" x14ac:dyDescent="0.2">
      <c r="A114" s="115"/>
      <c r="B114" s="116"/>
      <c r="C114" s="117"/>
      <c r="D114" s="134"/>
      <c r="E114" s="151"/>
      <c r="F114" s="1"/>
    </row>
    <row r="115" spans="1:6" s="2" customFormat="1" ht="25.5" x14ac:dyDescent="0.2">
      <c r="A115" s="115" t="s">
        <v>293</v>
      </c>
      <c r="B115" s="116">
        <v>77.17</v>
      </c>
      <c r="C115" s="175" t="s">
        <v>294</v>
      </c>
      <c r="D115" s="134" t="s">
        <v>295</v>
      </c>
      <c r="E115" s="151" t="s">
        <v>171</v>
      </c>
      <c r="F115" s="1"/>
    </row>
    <row r="116" spans="1:6" s="2" customFormat="1" ht="11.25" customHeight="1" x14ac:dyDescent="0.2">
      <c r="A116" s="155"/>
      <c r="B116" s="155"/>
      <c r="C116" s="157"/>
      <c r="D116" s="155"/>
      <c r="E116" s="155"/>
      <c r="F116" s="1"/>
    </row>
    <row r="117" spans="1:6" s="2" customFormat="1" ht="11.25" customHeight="1" x14ac:dyDescent="0.2">
      <c r="A117" s="155"/>
      <c r="B117" s="155"/>
      <c r="C117" s="157"/>
      <c r="D117" s="155"/>
      <c r="E117" s="155"/>
      <c r="F117" s="1"/>
    </row>
    <row r="118" spans="1:6" s="2" customFormat="1" ht="11.25" customHeight="1" x14ac:dyDescent="0.2">
      <c r="A118" s="155"/>
      <c r="B118" s="155"/>
      <c r="C118" s="157"/>
      <c r="D118" s="155"/>
      <c r="E118" s="155"/>
      <c r="F118" s="1"/>
    </row>
    <row r="119" spans="1:6" s="2" customFormat="1" ht="11.25" customHeight="1" x14ac:dyDescent="0.2">
      <c r="A119" s="155"/>
      <c r="B119" s="155"/>
      <c r="C119" s="157"/>
      <c r="D119" s="155"/>
      <c r="E119" s="155"/>
      <c r="F119" s="1"/>
    </row>
    <row r="120" spans="1:6" s="2" customFormat="1" ht="11.25" customHeight="1" x14ac:dyDescent="0.2">
      <c r="A120" s="155"/>
      <c r="B120" s="155"/>
      <c r="C120" s="157"/>
      <c r="D120" s="155"/>
      <c r="E120" s="155"/>
      <c r="F120" s="1"/>
    </row>
    <row r="121" spans="1:6" s="2" customFormat="1" ht="11.25" customHeight="1" x14ac:dyDescent="0.2">
      <c r="A121" s="155"/>
      <c r="B121" s="155"/>
      <c r="C121" s="157"/>
      <c r="D121" s="155"/>
      <c r="E121" s="155"/>
      <c r="F121" s="1"/>
    </row>
    <row r="122" spans="1:6" s="2" customFormat="1" x14ac:dyDescent="0.2">
      <c r="A122" s="115"/>
      <c r="B122" s="173"/>
      <c r="C122" s="117"/>
      <c r="D122" s="134"/>
      <c r="E122" s="134"/>
      <c r="F122" s="1"/>
    </row>
    <row r="123" spans="1:6" s="2" customFormat="1" x14ac:dyDescent="0.2">
      <c r="A123" s="115"/>
      <c r="B123" s="173"/>
      <c r="C123" s="117"/>
      <c r="D123" s="134"/>
      <c r="E123" s="134"/>
      <c r="F123" s="1"/>
    </row>
    <row r="124" spans="1:6" s="2" customFormat="1" x14ac:dyDescent="0.2">
      <c r="A124" s="155"/>
      <c r="B124" s="156"/>
      <c r="C124" s="157"/>
      <c r="D124" s="157"/>
      <c r="E124" s="174"/>
      <c r="F124" s="1"/>
    </row>
    <row r="125" spans="1:6" s="2" customFormat="1" x14ac:dyDescent="0.2">
      <c r="A125" s="115"/>
      <c r="B125" s="116"/>
      <c r="C125" s="117"/>
      <c r="D125" s="117"/>
      <c r="E125" s="171"/>
      <c r="F125" s="1"/>
    </row>
    <row r="126" spans="1:6" s="2" customFormat="1" ht="12.75" customHeight="1" x14ac:dyDescent="0.2">
      <c r="A126" s="115"/>
      <c r="B126" s="116"/>
      <c r="C126" s="117"/>
      <c r="D126" s="117"/>
      <c r="E126" s="171"/>
      <c r="F126" s="1"/>
    </row>
    <row r="127" spans="1:6" s="2" customFormat="1" x14ac:dyDescent="0.2">
      <c r="A127" s="119"/>
      <c r="B127" s="116"/>
      <c r="C127" s="117"/>
      <c r="D127" s="117"/>
      <c r="E127" s="171"/>
      <c r="F127" s="1"/>
    </row>
    <row r="128" spans="1:6" s="2" customFormat="1" x14ac:dyDescent="0.2">
      <c r="A128" s="119"/>
      <c r="B128" s="116"/>
      <c r="C128" s="117"/>
      <c r="D128" s="117"/>
      <c r="E128" s="171"/>
      <c r="F128" s="1"/>
    </row>
    <row r="129" spans="1:6" s="2" customFormat="1" x14ac:dyDescent="0.2">
      <c r="A129" s="102"/>
      <c r="B129" s="103"/>
      <c r="C129" s="104"/>
      <c r="D129" s="104"/>
      <c r="E129" s="105"/>
      <c r="F129" s="1"/>
    </row>
    <row r="130" spans="1:6" ht="19.5" customHeight="1" x14ac:dyDescent="0.2">
      <c r="A130" s="70" t="s">
        <v>119</v>
      </c>
      <c r="B130" s="71">
        <f>SUM(B12:B129)</f>
        <v>13621.949999999995</v>
      </c>
      <c r="C130" s="126" t="str">
        <f>IF(SUBTOTAL(3,B12:B129)=SUBTOTAL(103,B12:B129),'Summary and sign-off'!$A$48,'Summary and sign-off'!$A$49)</f>
        <v>Check - there are no hidden rows with data</v>
      </c>
      <c r="D130" s="197" t="str">
        <f>IF('Summary and sign-off'!F55='Summary and sign-off'!F54,'Summary and sign-off'!A51,'Summary and sign-off'!A50)</f>
        <v>Check - each entry provides sufficient information</v>
      </c>
      <c r="E130" s="197"/>
      <c r="F130" s="17"/>
    </row>
    <row r="131" spans="1:6" ht="10.5" customHeight="1" x14ac:dyDescent="0.2">
      <c r="A131" s="17"/>
      <c r="B131" s="19"/>
      <c r="C131" s="17"/>
      <c r="D131" s="17"/>
      <c r="E131" s="17"/>
      <c r="F131" s="17"/>
    </row>
    <row r="132" spans="1:6" ht="24.75" customHeight="1" x14ac:dyDescent="0.2">
      <c r="A132" s="210" t="s">
        <v>120</v>
      </c>
      <c r="B132" s="210"/>
      <c r="C132" s="210"/>
      <c r="D132" s="210"/>
      <c r="E132" s="210"/>
      <c r="F132" s="29"/>
    </row>
    <row r="133" spans="1:6" ht="32.450000000000003" customHeight="1" thickBot="1" x14ac:dyDescent="0.25">
      <c r="A133" s="24" t="s">
        <v>114</v>
      </c>
      <c r="B133" s="24" t="s">
        <v>58</v>
      </c>
      <c r="C133" s="24" t="s">
        <v>121</v>
      </c>
      <c r="D133" s="24" t="s">
        <v>117</v>
      </c>
      <c r="E133" s="24" t="s">
        <v>118</v>
      </c>
      <c r="F133" s="30"/>
    </row>
    <row r="134" spans="1:6" s="2" customFormat="1" ht="26.25" thickTop="1" x14ac:dyDescent="0.2">
      <c r="A134" s="176" t="s">
        <v>180</v>
      </c>
      <c r="B134" s="177">
        <v>24.64</v>
      </c>
      <c r="C134" s="157" t="s">
        <v>181</v>
      </c>
      <c r="D134" s="179" t="s">
        <v>179</v>
      </c>
      <c r="E134" s="180" t="s">
        <v>171</v>
      </c>
      <c r="F134" s="152"/>
    </row>
    <row r="135" spans="1:6" s="2" customFormat="1" ht="25.5" x14ac:dyDescent="0.2">
      <c r="A135" s="115"/>
      <c r="B135" s="116">
        <v>51.7</v>
      </c>
      <c r="C135" s="117"/>
      <c r="D135" s="136" t="s">
        <v>206</v>
      </c>
      <c r="E135" s="135" t="s">
        <v>182</v>
      </c>
      <c r="F135" s="1"/>
    </row>
    <row r="136" spans="1:6" s="2" customFormat="1" ht="38.25" x14ac:dyDescent="0.2">
      <c r="A136" s="115"/>
      <c r="B136" s="116">
        <v>10.18</v>
      </c>
      <c r="C136" s="117"/>
      <c r="D136" s="136" t="s">
        <v>207</v>
      </c>
      <c r="E136" s="135" t="s">
        <v>182</v>
      </c>
      <c r="F136" s="1"/>
    </row>
    <row r="137" spans="1:6" s="2" customFormat="1" ht="38.25" x14ac:dyDescent="0.2">
      <c r="A137" s="115"/>
      <c r="B137" s="116">
        <v>14.34</v>
      </c>
      <c r="C137" s="117"/>
      <c r="D137" s="136" t="s">
        <v>208</v>
      </c>
      <c r="E137" s="135" t="s">
        <v>182</v>
      </c>
      <c r="F137" s="1"/>
    </row>
    <row r="138" spans="1:6" s="2" customFormat="1" ht="38.25" x14ac:dyDescent="0.2">
      <c r="A138" s="146"/>
      <c r="B138" s="147">
        <v>15.19</v>
      </c>
      <c r="C138" s="158"/>
      <c r="D138" s="136" t="s">
        <v>209</v>
      </c>
      <c r="E138" s="135" t="s">
        <v>182</v>
      </c>
      <c r="F138" s="152"/>
    </row>
    <row r="139" spans="1:6" s="2" customFormat="1" ht="38.25" x14ac:dyDescent="0.2">
      <c r="A139" s="168"/>
      <c r="B139" s="169">
        <v>23.16</v>
      </c>
      <c r="C139" s="170"/>
      <c r="D139" s="144" t="s">
        <v>210</v>
      </c>
      <c r="E139" s="135" t="s">
        <v>182</v>
      </c>
      <c r="F139" s="152"/>
    </row>
    <row r="140" spans="1:6" s="2" customFormat="1" ht="25.5" x14ac:dyDescent="0.2">
      <c r="A140" s="167"/>
      <c r="B140" s="165">
        <v>51.81</v>
      </c>
      <c r="C140" s="166"/>
      <c r="D140" s="144" t="s">
        <v>211</v>
      </c>
      <c r="E140" s="135" t="s">
        <v>182</v>
      </c>
      <c r="F140" s="152"/>
    </row>
    <row r="141" spans="1:6" s="2" customFormat="1" x14ac:dyDescent="0.2">
      <c r="A141" s="142"/>
      <c r="B141" s="142"/>
      <c r="C141" s="142"/>
      <c r="D141" s="142"/>
      <c r="E141" s="189"/>
      <c r="F141" s="152"/>
    </row>
    <row r="142" spans="1:6" s="2" customFormat="1" x14ac:dyDescent="0.2">
      <c r="A142" s="142"/>
      <c r="B142" s="142"/>
      <c r="C142" s="142"/>
      <c r="D142" s="142"/>
      <c r="E142" s="189"/>
      <c r="F142" s="152"/>
    </row>
    <row r="143" spans="1:6" s="2" customFormat="1" ht="25.5" x14ac:dyDescent="0.2">
      <c r="A143" s="142" t="s">
        <v>296</v>
      </c>
      <c r="B143" s="147">
        <v>54.7</v>
      </c>
      <c r="C143" s="190" t="s">
        <v>297</v>
      </c>
      <c r="D143" s="137" t="s">
        <v>298</v>
      </c>
      <c r="E143" s="135" t="s">
        <v>182</v>
      </c>
      <c r="F143" s="152"/>
    </row>
    <row r="144" spans="1:6" s="2" customFormat="1" ht="25.5" x14ac:dyDescent="0.2">
      <c r="A144" s="159"/>
      <c r="B144" s="139">
        <v>32.58</v>
      </c>
      <c r="C144" s="140"/>
      <c r="D144" s="148" t="s">
        <v>299</v>
      </c>
      <c r="E144" s="141" t="s">
        <v>182</v>
      </c>
      <c r="F144" s="152"/>
    </row>
    <row r="145" spans="1:6" s="2" customFormat="1" ht="25.5" x14ac:dyDescent="0.2">
      <c r="A145" s="115"/>
      <c r="B145" s="139">
        <v>25.05</v>
      </c>
      <c r="C145" s="117"/>
      <c r="D145" s="145" t="s">
        <v>300</v>
      </c>
      <c r="E145" s="118" t="s">
        <v>171</v>
      </c>
      <c r="F145" s="152"/>
    </row>
    <row r="146" spans="1:6" s="2" customFormat="1" ht="25.5" x14ac:dyDescent="0.2">
      <c r="A146" s="115"/>
      <c r="B146" s="116">
        <v>10.95</v>
      </c>
      <c r="C146" s="117"/>
      <c r="D146" s="137" t="s">
        <v>301</v>
      </c>
      <c r="E146" s="135" t="s">
        <v>182</v>
      </c>
      <c r="F146" s="152"/>
    </row>
    <row r="147" spans="1:6" s="2" customFormat="1" ht="25.5" x14ac:dyDescent="0.2">
      <c r="A147" s="146"/>
      <c r="B147" s="147">
        <v>7.53</v>
      </c>
      <c r="C147" s="158"/>
      <c r="D147" s="136" t="s">
        <v>301</v>
      </c>
      <c r="E147" s="135" t="s">
        <v>182</v>
      </c>
      <c r="F147" s="152"/>
    </row>
    <row r="148" spans="1:6" s="2" customFormat="1" ht="25.5" x14ac:dyDescent="0.2">
      <c r="A148" s="168"/>
      <c r="B148" s="169">
        <v>414.33</v>
      </c>
      <c r="C148" s="170"/>
      <c r="D148" s="144" t="s">
        <v>302</v>
      </c>
      <c r="E148" s="135" t="s">
        <v>182</v>
      </c>
      <c r="F148" s="152"/>
    </row>
    <row r="149" spans="1:6" s="2" customFormat="1" ht="25.5" x14ac:dyDescent="0.2">
      <c r="A149" s="167"/>
      <c r="B149" s="192">
        <v>442.92</v>
      </c>
      <c r="C149" s="166"/>
      <c r="D149" s="144" t="s">
        <v>302</v>
      </c>
      <c r="E149" s="135" t="s">
        <v>182</v>
      </c>
      <c r="F149" s="152"/>
    </row>
    <row r="150" spans="1:6" s="2" customFormat="1" ht="25.5" x14ac:dyDescent="0.2">
      <c r="A150" s="170"/>
      <c r="B150" s="191">
        <v>34.51</v>
      </c>
      <c r="C150" s="170"/>
      <c r="D150" s="170" t="s">
        <v>303</v>
      </c>
      <c r="E150" s="189" t="s">
        <v>171</v>
      </c>
      <c r="F150" s="152"/>
    </row>
    <row r="151" spans="1:6" s="2" customFormat="1" x14ac:dyDescent="0.2">
      <c r="A151" s="160"/>
      <c r="B151" s="161"/>
      <c r="C151" s="162"/>
      <c r="D151" s="163"/>
      <c r="E151" s="164"/>
      <c r="F151" s="152"/>
    </row>
    <row r="152" spans="1:6" s="2" customFormat="1" ht="25.5" x14ac:dyDescent="0.2">
      <c r="A152" s="142" t="s">
        <v>327</v>
      </c>
      <c r="B152" s="147">
        <v>7.53</v>
      </c>
      <c r="C152" s="190" t="s">
        <v>328</v>
      </c>
      <c r="D152" s="137" t="s">
        <v>329</v>
      </c>
      <c r="E152" s="135" t="s">
        <v>182</v>
      </c>
      <c r="F152" s="152"/>
    </row>
    <row r="153" spans="1:6" s="2" customFormat="1" x14ac:dyDescent="0.2">
      <c r="A153" s="115"/>
      <c r="B153" s="116">
        <v>409.14</v>
      </c>
      <c r="C153" s="117"/>
      <c r="D153" s="117" t="s">
        <v>304</v>
      </c>
      <c r="E153" s="118" t="s">
        <v>182</v>
      </c>
      <c r="F153" s="152"/>
    </row>
    <row r="154" spans="1:6" s="2" customFormat="1" ht="25.5" x14ac:dyDescent="0.2">
      <c r="A154" s="142"/>
      <c r="B154" s="116">
        <v>21.22</v>
      </c>
      <c r="C154" s="142"/>
      <c r="D154" s="117" t="s">
        <v>330</v>
      </c>
      <c r="E154" s="118" t="s">
        <v>182</v>
      </c>
      <c r="F154" s="152"/>
    </row>
    <row r="155" spans="1:6" s="2" customFormat="1" x14ac:dyDescent="0.2">
      <c r="A155" s="142"/>
      <c r="B155" s="116">
        <v>12.62</v>
      </c>
      <c r="C155" s="142"/>
      <c r="D155" s="117" t="s">
        <v>331</v>
      </c>
      <c r="E155" s="118" t="s">
        <v>182</v>
      </c>
      <c r="F155" s="152"/>
    </row>
    <row r="156" spans="1:6" s="2" customFormat="1" ht="25.5" x14ac:dyDescent="0.2">
      <c r="A156" s="142"/>
      <c r="B156" s="116">
        <v>30.87</v>
      </c>
      <c r="C156" s="162"/>
      <c r="D156" s="117" t="s">
        <v>332</v>
      </c>
      <c r="E156" s="118" t="s">
        <v>182</v>
      </c>
      <c r="F156" s="152"/>
    </row>
    <row r="157" spans="1:6" s="2" customFormat="1" ht="25.5" x14ac:dyDescent="0.2">
      <c r="A157" s="142"/>
      <c r="B157" s="116">
        <v>321.74</v>
      </c>
      <c r="C157" s="162"/>
      <c r="D157" s="117" t="s">
        <v>333</v>
      </c>
      <c r="E157" s="118" t="s">
        <v>182</v>
      </c>
      <c r="F157" s="1"/>
    </row>
    <row r="158" spans="1:6" s="2" customFormat="1" x14ac:dyDescent="0.2">
      <c r="A158" s="159"/>
      <c r="B158" s="116">
        <v>53.35</v>
      </c>
      <c r="C158" s="162"/>
      <c r="D158" s="117" t="s">
        <v>334</v>
      </c>
      <c r="E158" s="118" t="s">
        <v>182</v>
      </c>
      <c r="F158" s="1"/>
    </row>
    <row r="159" spans="1:6" s="2" customFormat="1" ht="38.25" x14ac:dyDescent="0.2">
      <c r="A159" s="115"/>
      <c r="B159" s="116">
        <v>38.28</v>
      </c>
      <c r="C159" s="117"/>
      <c r="D159" s="117" t="s">
        <v>335</v>
      </c>
      <c r="E159" s="118" t="s">
        <v>182</v>
      </c>
      <c r="F159" s="1"/>
    </row>
    <row r="160" spans="1:6" s="2" customFormat="1" ht="38.25" x14ac:dyDescent="0.2">
      <c r="A160" s="115"/>
      <c r="B160" s="116">
        <v>93.22</v>
      </c>
      <c r="C160" s="117"/>
      <c r="D160" s="117" t="s">
        <v>336</v>
      </c>
      <c r="E160" s="118" t="s">
        <v>182</v>
      </c>
      <c r="F160" s="1"/>
    </row>
    <row r="161" spans="1:6" s="2" customFormat="1" ht="38.25" x14ac:dyDescent="0.2">
      <c r="A161" s="155"/>
      <c r="B161" s="116">
        <v>57.18</v>
      </c>
      <c r="C161" s="157"/>
      <c r="D161" s="117" t="s">
        <v>337</v>
      </c>
      <c r="E161" s="118" t="s">
        <v>171</v>
      </c>
      <c r="F161" s="1"/>
    </row>
    <row r="162" spans="1:6" s="2" customFormat="1" x14ac:dyDescent="0.2">
      <c r="A162" s="155"/>
      <c r="B162" s="116"/>
      <c r="C162" s="157"/>
      <c r="D162" s="117"/>
      <c r="E162" s="118"/>
      <c r="F162" s="1"/>
    </row>
    <row r="163" spans="1:6" s="2" customFormat="1" ht="25.5" x14ac:dyDescent="0.2">
      <c r="A163" s="176" t="s">
        <v>338</v>
      </c>
      <c r="B163" s="116">
        <v>15.51</v>
      </c>
      <c r="C163" s="157" t="s">
        <v>339</v>
      </c>
      <c r="D163" s="137" t="s">
        <v>340</v>
      </c>
      <c r="E163" s="118" t="s">
        <v>182</v>
      </c>
      <c r="F163" s="1"/>
    </row>
    <row r="164" spans="1:6" s="2" customFormat="1" ht="25.5" x14ac:dyDescent="0.2">
      <c r="A164" s="155"/>
      <c r="B164" s="116">
        <v>678.13</v>
      </c>
      <c r="C164" s="157"/>
      <c r="D164" s="117" t="s">
        <v>341</v>
      </c>
      <c r="E164" s="118" t="s">
        <v>182</v>
      </c>
      <c r="F164" s="1"/>
    </row>
    <row r="165" spans="1:6" s="2" customFormat="1" ht="25.5" x14ac:dyDescent="0.2">
      <c r="A165" s="155"/>
      <c r="B165" s="177">
        <v>47.01</v>
      </c>
      <c r="C165" s="157"/>
      <c r="D165" s="117" t="s">
        <v>342</v>
      </c>
      <c r="E165" s="118" t="s">
        <v>182</v>
      </c>
      <c r="F165" s="1"/>
    </row>
    <row r="166" spans="1:6" s="2" customFormat="1" ht="25.5" x14ac:dyDescent="0.2">
      <c r="A166" s="155"/>
      <c r="B166" s="116">
        <v>14.78</v>
      </c>
      <c r="C166" s="157"/>
      <c r="D166" s="117" t="s">
        <v>343</v>
      </c>
      <c r="E166" s="118" t="s">
        <v>182</v>
      </c>
      <c r="F166" s="1"/>
    </row>
    <row r="167" spans="1:6" s="2" customFormat="1" ht="25.5" x14ac:dyDescent="0.2">
      <c r="A167" s="155"/>
      <c r="B167" s="116">
        <v>220.85</v>
      </c>
      <c r="C167" s="157"/>
      <c r="D167" s="117" t="s">
        <v>344</v>
      </c>
      <c r="E167" s="118" t="s">
        <v>182</v>
      </c>
      <c r="F167" s="1"/>
    </row>
    <row r="168" spans="1:6" s="2" customFormat="1" ht="25.5" x14ac:dyDescent="0.2">
      <c r="A168" s="155"/>
      <c r="B168" s="116">
        <v>41.97</v>
      </c>
      <c r="C168" s="157"/>
      <c r="D168" s="117" t="s">
        <v>345</v>
      </c>
      <c r="E168" s="118" t="s">
        <v>182</v>
      </c>
      <c r="F168" s="1"/>
    </row>
    <row r="169" spans="1:6" s="2" customFormat="1" ht="25.5" x14ac:dyDescent="0.2">
      <c r="A169" s="155"/>
      <c r="B169" s="116">
        <v>79.569999999999993</v>
      </c>
      <c r="C169" s="157"/>
      <c r="D169" s="117" t="s">
        <v>346</v>
      </c>
      <c r="E169" s="118" t="s">
        <v>171</v>
      </c>
      <c r="F169" s="1"/>
    </row>
    <row r="170" spans="1:6" s="2" customFormat="1" x14ac:dyDescent="0.2">
      <c r="A170" s="155"/>
      <c r="B170" s="116"/>
      <c r="C170" s="157"/>
      <c r="D170" s="117"/>
      <c r="E170" s="118"/>
      <c r="F170" s="1"/>
    </row>
    <row r="171" spans="1:6" s="2" customFormat="1" ht="25.5" x14ac:dyDescent="0.2">
      <c r="A171" s="176" t="s">
        <v>347</v>
      </c>
      <c r="B171" s="147">
        <v>47.43</v>
      </c>
      <c r="C171" s="157" t="s">
        <v>348</v>
      </c>
      <c r="D171" s="137" t="s">
        <v>349</v>
      </c>
      <c r="E171" s="135" t="s">
        <v>182</v>
      </c>
      <c r="F171" s="1"/>
    </row>
    <row r="172" spans="1:6" s="2" customFormat="1" ht="25.5" x14ac:dyDescent="0.2">
      <c r="A172" s="155"/>
      <c r="B172" s="139">
        <v>712.71</v>
      </c>
      <c r="C172" s="157"/>
      <c r="D172" s="117" t="s">
        <v>350</v>
      </c>
      <c r="E172" s="141" t="s">
        <v>182</v>
      </c>
      <c r="F172" s="1"/>
    </row>
    <row r="173" spans="1:6" s="2" customFormat="1" ht="25.5" x14ac:dyDescent="0.2">
      <c r="A173" s="155"/>
      <c r="B173" s="116">
        <v>56.5</v>
      </c>
      <c r="C173" s="157"/>
      <c r="D173" s="145" t="s">
        <v>351</v>
      </c>
      <c r="E173" s="135" t="s">
        <v>182</v>
      </c>
      <c r="F173" s="1"/>
    </row>
    <row r="174" spans="1:6" s="2" customFormat="1" ht="25.5" x14ac:dyDescent="0.2">
      <c r="A174" s="155"/>
      <c r="B174" s="116">
        <v>-16</v>
      </c>
      <c r="C174" s="157"/>
      <c r="D174" s="137" t="s">
        <v>352</v>
      </c>
      <c r="E174" s="135" t="s">
        <v>182</v>
      </c>
      <c r="F174" s="1"/>
    </row>
    <row r="175" spans="1:6" s="2" customFormat="1" x14ac:dyDescent="0.2">
      <c r="A175" s="155"/>
      <c r="B175" s="147">
        <v>20.010000000000002</v>
      </c>
      <c r="C175" s="157"/>
      <c r="D175" s="136" t="s">
        <v>353</v>
      </c>
      <c r="E175" s="135" t="s">
        <v>182</v>
      </c>
      <c r="F175" s="1"/>
    </row>
    <row r="176" spans="1:6" s="2" customFormat="1" ht="25.5" x14ac:dyDescent="0.2">
      <c r="A176" s="155"/>
      <c r="B176" s="169">
        <v>139.03</v>
      </c>
      <c r="C176" s="157"/>
      <c r="D176" s="144" t="s">
        <v>354</v>
      </c>
      <c r="E176" s="135" t="s">
        <v>182</v>
      </c>
      <c r="F176" s="1"/>
    </row>
    <row r="177" spans="1:6" s="2" customFormat="1" ht="25.5" x14ac:dyDescent="0.2">
      <c r="A177" s="155"/>
      <c r="B177" s="195">
        <v>57.28</v>
      </c>
      <c r="C177" s="157"/>
      <c r="D177" s="144" t="s">
        <v>355</v>
      </c>
      <c r="E177" s="135" t="s">
        <v>182</v>
      </c>
      <c r="F177" s="1"/>
    </row>
    <row r="178" spans="1:6" s="2" customFormat="1" ht="25.5" x14ac:dyDescent="0.2">
      <c r="A178" s="155"/>
      <c r="B178" s="196">
        <v>53.06</v>
      </c>
      <c r="C178" s="157"/>
      <c r="D178" s="144" t="s">
        <v>356</v>
      </c>
      <c r="E178" s="135" t="s">
        <v>182</v>
      </c>
      <c r="F178" s="1"/>
    </row>
    <row r="179" spans="1:6" s="2" customFormat="1" ht="25.5" x14ac:dyDescent="0.2">
      <c r="A179" s="155"/>
      <c r="B179" s="165">
        <v>76.959999999999994</v>
      </c>
      <c r="C179" s="157"/>
      <c r="D179" s="144" t="s">
        <v>357</v>
      </c>
      <c r="E179" s="135" t="s">
        <v>171</v>
      </c>
      <c r="F179" s="1"/>
    </row>
    <row r="180" spans="1:6" s="2" customFormat="1" x14ac:dyDescent="0.2">
      <c r="A180" s="155"/>
      <c r="B180" s="116"/>
      <c r="C180" s="157"/>
      <c r="D180" s="117"/>
      <c r="E180" s="118"/>
      <c r="F180" s="1"/>
    </row>
    <row r="181" spans="1:6" s="2" customFormat="1" x14ac:dyDescent="0.2">
      <c r="A181" s="115"/>
      <c r="B181" s="116"/>
      <c r="C181" s="117"/>
      <c r="D181" s="117"/>
      <c r="E181" s="118"/>
      <c r="F181" s="1"/>
    </row>
    <row r="182" spans="1:6" s="2" customFormat="1" x14ac:dyDescent="0.2">
      <c r="A182" s="115"/>
      <c r="B182" s="116"/>
      <c r="C182" s="117"/>
      <c r="D182" s="117"/>
      <c r="E182" s="118"/>
      <c r="F182" s="1"/>
    </row>
    <row r="183" spans="1:6" s="2" customFormat="1" x14ac:dyDescent="0.2">
      <c r="A183" s="115"/>
      <c r="B183" s="116"/>
      <c r="C183" s="117"/>
      <c r="D183" s="117"/>
      <c r="E183" s="118"/>
      <c r="F183" s="1"/>
    </row>
    <row r="184" spans="1:6" s="2" customFormat="1" x14ac:dyDescent="0.2">
      <c r="A184" s="106"/>
      <c r="B184" s="107"/>
      <c r="C184" s="108"/>
      <c r="D184" s="108"/>
      <c r="E184" s="109"/>
      <c r="F184" s="1"/>
    </row>
    <row r="185" spans="1:6" ht="19.5" customHeight="1" x14ac:dyDescent="0.2">
      <c r="A185" s="70" t="s">
        <v>122</v>
      </c>
      <c r="B185" s="71">
        <f>SUM(B134:B184)</f>
        <v>4503.54</v>
      </c>
      <c r="C185" s="126" t="str">
        <f>IF(SUBTOTAL(3,B134:B184)=SUBTOTAL(103,B134:B184),'Summary and sign-off'!$A$48,'Summary and sign-off'!$A$49)</f>
        <v>Check - there are no hidden rows with data</v>
      </c>
      <c r="D185" s="197" t="str">
        <f>IF('Summary and sign-off'!F56='Summary and sign-off'!F54,'Summary and sign-off'!A51,'Summary and sign-off'!A50)</f>
        <v>Check - each entry provides sufficient information</v>
      </c>
      <c r="E185" s="197"/>
      <c r="F185" s="17"/>
    </row>
    <row r="186" spans="1:6" ht="10.5" customHeight="1" x14ac:dyDescent="0.2">
      <c r="A186" s="17"/>
      <c r="B186" s="19"/>
      <c r="C186" s="17"/>
      <c r="D186" s="17"/>
      <c r="E186" s="17"/>
      <c r="F186" s="17"/>
    </row>
    <row r="187" spans="1:6" ht="24.75" customHeight="1" x14ac:dyDescent="0.2">
      <c r="A187" s="210" t="s">
        <v>123</v>
      </c>
      <c r="B187" s="210"/>
      <c r="C187" s="210"/>
      <c r="D187" s="210"/>
      <c r="E187" s="210"/>
      <c r="F187" s="17"/>
    </row>
    <row r="188" spans="1:6" ht="27" customHeight="1" x14ac:dyDescent="0.2">
      <c r="A188" s="24" t="s">
        <v>114</v>
      </c>
      <c r="B188" s="24" t="s">
        <v>58</v>
      </c>
      <c r="C188" s="24" t="s">
        <v>124</v>
      </c>
      <c r="D188" s="24" t="s">
        <v>125</v>
      </c>
      <c r="E188" s="24" t="s">
        <v>118</v>
      </c>
      <c r="F188" s="28"/>
    </row>
    <row r="189" spans="1:6" s="2" customFormat="1" ht="25.5" x14ac:dyDescent="0.2">
      <c r="A189" s="193" t="s">
        <v>358</v>
      </c>
      <c r="B189" s="116">
        <v>-28.52</v>
      </c>
      <c r="C189" s="117" t="s">
        <v>359</v>
      </c>
      <c r="D189" s="117" t="s">
        <v>360</v>
      </c>
      <c r="E189" s="118" t="s">
        <v>171</v>
      </c>
      <c r="F189" s="1"/>
    </row>
    <row r="190" spans="1:6" s="2" customFormat="1" x14ac:dyDescent="0.2">
      <c r="A190" s="115"/>
      <c r="B190" s="116"/>
      <c r="C190" s="117"/>
      <c r="D190" s="117"/>
      <c r="E190" s="118"/>
      <c r="F190" s="1"/>
    </row>
    <row r="191" spans="1:6" s="2" customFormat="1" x14ac:dyDescent="0.2">
      <c r="A191" s="115"/>
      <c r="B191" s="116"/>
      <c r="C191" s="117"/>
      <c r="D191" s="117"/>
      <c r="E191" s="118"/>
      <c r="F191" s="1"/>
    </row>
    <row r="192" spans="1:6" s="2" customFormat="1" x14ac:dyDescent="0.2">
      <c r="A192" s="115"/>
      <c r="B192" s="116"/>
      <c r="C192" s="117"/>
      <c r="D192" s="117"/>
      <c r="E192" s="118"/>
      <c r="F192" s="1"/>
    </row>
    <row r="193" spans="1:6" s="2" customFormat="1" x14ac:dyDescent="0.2">
      <c r="A193" s="115"/>
      <c r="B193" s="116"/>
      <c r="C193" s="117"/>
      <c r="D193" s="117"/>
      <c r="E193" s="118"/>
      <c r="F193" s="1"/>
    </row>
    <row r="194" spans="1:6" s="2" customFormat="1" x14ac:dyDescent="0.2">
      <c r="A194" s="115"/>
      <c r="B194" s="116"/>
      <c r="C194" s="117"/>
      <c r="D194" s="117"/>
      <c r="E194" s="118"/>
      <c r="F194" s="1"/>
    </row>
    <row r="195" spans="1:6" s="2" customFormat="1" x14ac:dyDescent="0.2">
      <c r="A195" s="115"/>
      <c r="B195" s="116"/>
      <c r="C195" s="117"/>
      <c r="D195" s="117"/>
      <c r="E195" s="118"/>
      <c r="F195" s="1"/>
    </row>
    <row r="196" spans="1:6" s="2" customFormat="1" x14ac:dyDescent="0.2">
      <c r="A196" s="115"/>
      <c r="B196" s="116"/>
      <c r="C196" s="117"/>
      <c r="D196" s="117"/>
      <c r="E196" s="118"/>
      <c r="F196" s="1"/>
    </row>
    <row r="197" spans="1:6" s="2" customFormat="1" x14ac:dyDescent="0.2">
      <c r="A197" s="115"/>
      <c r="B197" s="116"/>
      <c r="C197" s="117"/>
      <c r="D197" s="117"/>
      <c r="E197" s="118"/>
      <c r="F197" s="1"/>
    </row>
    <row r="198" spans="1:6" s="2" customFormat="1" hidden="1" x14ac:dyDescent="0.2">
      <c r="A198" s="93"/>
      <c r="B198" s="94"/>
      <c r="C198" s="95"/>
      <c r="D198" s="95"/>
      <c r="E198" s="96"/>
      <c r="F198" s="1"/>
    </row>
    <row r="199" spans="1:6" ht="19.5" customHeight="1" x14ac:dyDescent="0.2">
      <c r="A199" s="70" t="s">
        <v>126</v>
      </c>
      <c r="B199" s="71">
        <f>SUM(B189:B198)</f>
        <v>-28.52</v>
      </c>
      <c r="C199" s="126" t="str">
        <f>IF(SUBTOTAL(3,B189:B198)=SUBTOTAL(103,B189:B198),'Summary and sign-off'!$A$48,'Summary and sign-off'!$A$49)</f>
        <v>Check - there are no hidden rows with data</v>
      </c>
      <c r="D199" s="197" t="str">
        <f>IF('Summary and sign-off'!F57='Summary and sign-off'!F54,'Summary and sign-off'!A51,'Summary and sign-off'!A50)</f>
        <v>Check - each entry provides sufficient information</v>
      </c>
      <c r="E199" s="197"/>
      <c r="F199" s="17"/>
    </row>
    <row r="200" spans="1:6" ht="10.5" customHeight="1" x14ac:dyDescent="0.2">
      <c r="A200" s="17"/>
      <c r="B200" s="56"/>
      <c r="C200" s="19"/>
      <c r="D200" s="17"/>
      <c r="E200" s="17"/>
      <c r="F200" s="17"/>
    </row>
    <row r="201" spans="1:6" ht="34.5" customHeight="1" x14ac:dyDescent="0.2">
      <c r="A201" s="31" t="s">
        <v>127</v>
      </c>
      <c r="B201" s="57">
        <f>B130+B185+B199</f>
        <v>18096.969999999994</v>
      </c>
      <c r="C201" s="32"/>
      <c r="D201" s="32"/>
      <c r="E201" s="32"/>
      <c r="F201" s="17"/>
    </row>
    <row r="202" spans="1:6" x14ac:dyDescent="0.2">
      <c r="A202" s="17"/>
      <c r="B202" s="19"/>
      <c r="C202" s="17"/>
      <c r="D202" s="17"/>
      <c r="E202" s="17"/>
      <c r="F202" s="17"/>
    </row>
    <row r="203" spans="1:6" x14ac:dyDescent="0.2">
      <c r="A203" s="18" t="s">
        <v>69</v>
      </c>
      <c r="B203" s="19"/>
      <c r="C203" s="17"/>
      <c r="D203" s="17"/>
      <c r="E203" s="17"/>
      <c r="F203" s="17"/>
    </row>
    <row r="204" spans="1:6" ht="12.6" customHeight="1" x14ac:dyDescent="0.2">
      <c r="A204" s="20" t="s">
        <v>128</v>
      </c>
      <c r="F204" s="17"/>
    </row>
    <row r="205" spans="1:6" ht="12.95" customHeight="1" x14ac:dyDescent="0.2">
      <c r="A205" s="20" t="s">
        <v>129</v>
      </c>
      <c r="B205" s="17"/>
      <c r="D205" s="17"/>
      <c r="F205" s="17"/>
    </row>
    <row r="206" spans="1:6" x14ac:dyDescent="0.2">
      <c r="A206" s="20" t="s">
        <v>130</v>
      </c>
      <c r="F206" s="17"/>
    </row>
    <row r="207" spans="1:6" x14ac:dyDescent="0.2">
      <c r="A207" s="20" t="s">
        <v>75</v>
      </c>
      <c r="B207" s="19"/>
      <c r="C207" s="17"/>
      <c r="D207" s="17"/>
      <c r="E207" s="17"/>
      <c r="F207" s="17"/>
    </row>
    <row r="208" spans="1:6" ht="12.95" customHeight="1" x14ac:dyDescent="0.2">
      <c r="A208" s="20" t="s">
        <v>131</v>
      </c>
      <c r="B208" s="17"/>
      <c r="D208" s="17"/>
      <c r="F208" s="17"/>
    </row>
    <row r="209" spans="1:6" x14ac:dyDescent="0.2">
      <c r="A209" s="20" t="s">
        <v>132</v>
      </c>
      <c r="F209" s="17"/>
    </row>
    <row r="210" spans="1:6" x14ac:dyDescent="0.2">
      <c r="A210" s="20" t="s">
        <v>133</v>
      </c>
      <c r="B210" s="20"/>
      <c r="C210" s="20"/>
      <c r="D210" s="20"/>
      <c r="F210" s="17"/>
    </row>
    <row r="211" spans="1:6" x14ac:dyDescent="0.2">
      <c r="A211" s="26"/>
      <c r="B211" s="17"/>
      <c r="C211" s="17"/>
      <c r="D211" s="17"/>
      <c r="E211" s="17"/>
      <c r="F211" s="17"/>
    </row>
    <row r="212" spans="1:6" hidden="1" x14ac:dyDescent="0.2">
      <c r="A212" s="26"/>
      <c r="B212" s="17"/>
      <c r="C212" s="17"/>
      <c r="D212" s="17"/>
      <c r="E212" s="17"/>
      <c r="F212" s="17"/>
    </row>
    <row r="213" spans="1:6" x14ac:dyDescent="0.2"/>
    <row r="214" spans="1:6" x14ac:dyDescent="0.2"/>
    <row r="215" spans="1:6" x14ac:dyDescent="0.2"/>
    <row r="216" spans="1:6" x14ac:dyDescent="0.2"/>
    <row r="217" spans="1:6" ht="12.75" hidden="1" customHeight="1" x14ac:dyDescent="0.2"/>
    <row r="218" spans="1:6" x14ac:dyDescent="0.2"/>
    <row r="219" spans="1:6" x14ac:dyDescent="0.2"/>
    <row r="220" spans="1:6" hidden="1" x14ac:dyDescent="0.2">
      <c r="A220" s="26"/>
      <c r="B220" s="17"/>
      <c r="C220" s="17"/>
      <c r="D220" s="17"/>
      <c r="E220" s="17"/>
      <c r="F220" s="17"/>
    </row>
    <row r="221" spans="1:6" hidden="1" x14ac:dyDescent="0.2">
      <c r="A221" s="26"/>
      <c r="B221" s="17"/>
      <c r="C221" s="17"/>
      <c r="D221" s="17"/>
      <c r="E221" s="17"/>
      <c r="F221" s="17"/>
    </row>
    <row r="222" spans="1:6" hidden="1" x14ac:dyDescent="0.2">
      <c r="A222" s="26"/>
      <c r="B222" s="17"/>
      <c r="C222" s="17"/>
      <c r="D222" s="17"/>
      <c r="E222" s="17"/>
      <c r="F222" s="17"/>
    </row>
    <row r="223" spans="1:6" hidden="1" x14ac:dyDescent="0.2">
      <c r="A223" s="26"/>
      <c r="B223" s="17"/>
      <c r="C223" s="17"/>
      <c r="D223" s="17"/>
      <c r="E223" s="17"/>
      <c r="F223" s="17"/>
    </row>
    <row r="224" spans="1:6" hidden="1" x14ac:dyDescent="0.2">
      <c r="A224" s="26"/>
      <c r="B224" s="17"/>
      <c r="C224" s="17"/>
      <c r="D224" s="17"/>
      <c r="E224" s="17"/>
      <c r="F224" s="17"/>
    </row>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sheetData>
  <sheetProtection sheet="1" formatCells="0" formatRows="0" insertColumns="0" insertRows="0" deleteRows="0"/>
  <mergeCells count="15">
    <mergeCell ref="B7:E7"/>
    <mergeCell ref="B5:E5"/>
    <mergeCell ref="D199:E199"/>
    <mergeCell ref="A1:E1"/>
    <mergeCell ref="A132:E132"/>
    <mergeCell ref="A187:E187"/>
    <mergeCell ref="B2:E2"/>
    <mergeCell ref="B3:E3"/>
    <mergeCell ref="B4:E4"/>
    <mergeCell ref="A8:E8"/>
    <mergeCell ref="A9:E9"/>
    <mergeCell ref="B6:E6"/>
    <mergeCell ref="D130:E130"/>
    <mergeCell ref="D185:E185"/>
    <mergeCell ref="A10:E10"/>
  </mergeCells>
  <dataValidations xWindow="156" yWindow="64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34 A183:A184 A12 A129 A189 A19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88 A133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90:A197 A13:A87 A89:A128 A155:A182 A135:A15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56" yWindow="64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B189:B198 B12:B129 B134:B184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6" sqref="B6:E6"/>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200" t="s">
        <v>105</v>
      </c>
      <c r="B1" s="200"/>
      <c r="C1" s="200"/>
      <c r="D1" s="200"/>
      <c r="E1" s="200"/>
    </row>
    <row r="2" spans="1:6" ht="21" customHeight="1" x14ac:dyDescent="0.2">
      <c r="A2" s="3" t="s">
        <v>106</v>
      </c>
      <c r="B2" s="199" t="str">
        <f>'Summary and sign-off'!B2:F2</f>
        <v>Education New Zealand</v>
      </c>
      <c r="C2" s="199"/>
      <c r="D2" s="199"/>
      <c r="E2" s="199"/>
    </row>
    <row r="3" spans="1:6" ht="31.5" x14ac:dyDescent="0.2">
      <c r="A3" s="3" t="s">
        <v>107</v>
      </c>
      <c r="B3" s="199" t="str">
        <f>'Summary and sign-off'!B3:F3</f>
        <v>Chief Executive</v>
      </c>
      <c r="C3" s="199"/>
      <c r="D3" s="199"/>
      <c r="E3" s="199"/>
    </row>
    <row r="4" spans="1:6" ht="21" customHeight="1" x14ac:dyDescent="0.2">
      <c r="A4" s="3" t="s">
        <v>108</v>
      </c>
      <c r="B4" s="199">
        <f>'Summary and sign-off'!B4:F4</f>
        <v>45839</v>
      </c>
      <c r="C4" s="199"/>
      <c r="D4" s="199"/>
      <c r="E4" s="199"/>
    </row>
    <row r="5" spans="1:6" ht="21" customHeight="1" x14ac:dyDescent="0.2">
      <c r="A5" s="3" t="s">
        <v>109</v>
      </c>
      <c r="B5" s="199">
        <f>'Summary and sign-off'!B5:F5</f>
        <v>46059</v>
      </c>
      <c r="C5" s="199"/>
      <c r="D5" s="199"/>
      <c r="E5" s="199"/>
    </row>
    <row r="6" spans="1:6" ht="21" customHeight="1" x14ac:dyDescent="0.2">
      <c r="A6" s="3" t="s">
        <v>110</v>
      </c>
      <c r="B6" s="198" t="s">
        <v>77</v>
      </c>
      <c r="C6" s="198"/>
      <c r="D6" s="198"/>
      <c r="E6" s="198"/>
    </row>
    <row r="7" spans="1:6" ht="21" customHeight="1" x14ac:dyDescent="0.2">
      <c r="A7" s="3" t="s">
        <v>51</v>
      </c>
      <c r="B7" s="198" t="s">
        <v>79</v>
      </c>
      <c r="C7" s="198"/>
      <c r="D7" s="198"/>
      <c r="E7" s="198"/>
    </row>
    <row r="8" spans="1:6" ht="35.25" customHeight="1" x14ac:dyDescent="0.25">
      <c r="A8" s="217" t="s">
        <v>134</v>
      </c>
      <c r="B8" s="217"/>
      <c r="C8" s="204"/>
      <c r="D8" s="204"/>
      <c r="E8" s="204"/>
      <c r="F8" s="27"/>
    </row>
    <row r="9" spans="1:6" ht="35.25" customHeight="1" x14ac:dyDescent="0.25">
      <c r="A9" s="215" t="s">
        <v>135</v>
      </c>
      <c r="B9" s="216"/>
      <c r="C9" s="216"/>
      <c r="D9" s="216"/>
      <c r="E9" s="216"/>
      <c r="F9" s="27"/>
    </row>
    <row r="10" spans="1:6" ht="27" customHeight="1" x14ac:dyDescent="0.2">
      <c r="A10" s="24" t="s">
        <v>136</v>
      </c>
      <c r="B10" s="24" t="s">
        <v>58</v>
      </c>
      <c r="C10" s="24" t="s">
        <v>137</v>
      </c>
      <c r="D10" s="24" t="s">
        <v>138</v>
      </c>
      <c r="E10" s="24" t="s">
        <v>118</v>
      </c>
      <c r="F10" s="20"/>
    </row>
    <row r="11" spans="1:6" s="2" customFormat="1" ht="25.5" x14ac:dyDescent="0.2">
      <c r="A11" s="187">
        <v>45859</v>
      </c>
      <c r="B11" s="116">
        <v>8.6999999999999993</v>
      </c>
      <c r="C11" s="120" t="s">
        <v>205</v>
      </c>
      <c r="D11" s="120" t="s">
        <v>192</v>
      </c>
      <c r="E11" s="121" t="s">
        <v>171</v>
      </c>
    </row>
    <row r="12" spans="1:6" s="2" customFormat="1" x14ac:dyDescent="0.2">
      <c r="A12" s="187">
        <v>45951</v>
      </c>
      <c r="B12" s="116">
        <v>30.43</v>
      </c>
      <c r="C12" s="120" t="s">
        <v>240</v>
      </c>
      <c r="D12" s="120" t="s">
        <v>241</v>
      </c>
      <c r="E12" s="121" t="s">
        <v>182</v>
      </c>
    </row>
    <row r="13" spans="1:6" s="2" customFormat="1" x14ac:dyDescent="0.2">
      <c r="A13" s="194" t="s">
        <v>314</v>
      </c>
      <c r="B13" s="116">
        <v>18.43</v>
      </c>
      <c r="C13" s="120" t="s">
        <v>315</v>
      </c>
      <c r="D13" s="120" t="s">
        <v>316</v>
      </c>
      <c r="E13" s="121" t="s">
        <v>171</v>
      </c>
    </row>
    <row r="14" spans="1:6" s="2" customFormat="1" ht="25.5" x14ac:dyDescent="0.2">
      <c r="A14" s="194" t="s">
        <v>317</v>
      </c>
      <c r="B14" s="116">
        <v>11.53</v>
      </c>
      <c r="C14" s="120" t="s">
        <v>318</v>
      </c>
      <c r="D14" s="120" t="s">
        <v>319</v>
      </c>
      <c r="E14" s="121" t="s">
        <v>171</v>
      </c>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t="11.25" hidden="1" customHeight="1" x14ac:dyDescent="0.2">
      <c r="A24" s="97"/>
      <c r="B24" s="94"/>
      <c r="C24" s="98"/>
      <c r="D24" s="98"/>
      <c r="E24" s="99"/>
    </row>
    <row r="25" spans="1:6" ht="34.5" customHeight="1" x14ac:dyDescent="0.2">
      <c r="A25" s="52" t="s">
        <v>139</v>
      </c>
      <c r="B25" s="61">
        <f>SUM(B11:B24)</f>
        <v>69.089999999999989</v>
      </c>
      <c r="C25" s="69" t="str">
        <f>IF(SUBTOTAL(3,B11:B24)=SUBTOTAL(103,B11:B24),'Summary and sign-off'!$A$48,'Summary and sign-off'!$A$49)</f>
        <v>Check - there are no hidden rows with data</v>
      </c>
      <c r="D25" s="197" t="str">
        <f>IF('Summary and sign-off'!F58='Summary and sign-off'!F54,'Summary and sign-off'!A51,'Summary and sign-off'!A50)</f>
        <v>Check - each entry provides sufficient information</v>
      </c>
      <c r="E25" s="197"/>
      <c r="F25" s="2"/>
    </row>
    <row r="26" spans="1:6" x14ac:dyDescent="0.2">
      <c r="A26" s="18"/>
      <c r="B26" s="17"/>
      <c r="C26" s="17"/>
      <c r="D26" s="17"/>
      <c r="E26" s="17"/>
    </row>
    <row r="27" spans="1:6" x14ac:dyDescent="0.2">
      <c r="A27" s="18" t="s">
        <v>69</v>
      </c>
      <c r="B27" s="19"/>
      <c r="C27" s="17"/>
      <c r="D27" s="17"/>
      <c r="E27" s="17"/>
    </row>
    <row r="28" spans="1:6" ht="12.75" customHeight="1" x14ac:dyDescent="0.2">
      <c r="A28" s="20" t="s">
        <v>140</v>
      </c>
      <c r="B28" s="20"/>
      <c r="C28" s="20"/>
      <c r="D28" s="20"/>
      <c r="E28" s="20"/>
    </row>
    <row r="29" spans="1:6" x14ac:dyDescent="0.2">
      <c r="A29" s="20" t="s">
        <v>141</v>
      </c>
      <c r="B29" s="20"/>
      <c r="C29" s="28"/>
      <c r="D29" s="28"/>
      <c r="E29" s="28"/>
    </row>
    <row r="30" spans="1:6" x14ac:dyDescent="0.2">
      <c r="A30" s="20" t="s">
        <v>75</v>
      </c>
      <c r="B30" s="19"/>
      <c r="C30" s="17"/>
      <c r="D30" s="17"/>
      <c r="E30" s="17"/>
      <c r="F30" s="17"/>
    </row>
    <row r="31" spans="1:6" x14ac:dyDescent="0.2">
      <c r="A31" s="20" t="s">
        <v>142</v>
      </c>
      <c r="B31" s="20"/>
      <c r="C31" s="28"/>
      <c r="D31" s="28"/>
      <c r="E31" s="28"/>
    </row>
    <row r="32" spans="1:6" ht="12.75" customHeight="1" x14ac:dyDescent="0.2">
      <c r="A32" s="20" t="s">
        <v>143</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6"/>
  <sheetViews>
    <sheetView zoomScaleNormal="100" workbookViewId="0">
      <selection activeCell="A24" sqref="A24"/>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200" t="s">
        <v>105</v>
      </c>
      <c r="B1" s="200"/>
      <c r="C1" s="200"/>
      <c r="D1" s="200"/>
      <c r="E1" s="200"/>
    </row>
    <row r="2" spans="1:6" ht="21" customHeight="1" x14ac:dyDescent="0.2">
      <c r="A2" s="3" t="s">
        <v>106</v>
      </c>
      <c r="B2" s="199" t="str">
        <f>'Summary and sign-off'!B2:F2</f>
        <v>Education New Zealand</v>
      </c>
      <c r="C2" s="199"/>
      <c r="D2" s="199"/>
      <c r="E2" s="199"/>
    </row>
    <row r="3" spans="1:6" ht="31.5" x14ac:dyDescent="0.2">
      <c r="A3" s="3" t="s">
        <v>144</v>
      </c>
      <c r="B3" s="199" t="str">
        <f>'Summary and sign-off'!B3:F3</f>
        <v>Chief Executive</v>
      </c>
      <c r="C3" s="199"/>
      <c r="D3" s="199"/>
      <c r="E3" s="199"/>
    </row>
    <row r="4" spans="1:6" ht="21" customHeight="1" x14ac:dyDescent="0.2">
      <c r="A4" s="3" t="s">
        <v>108</v>
      </c>
      <c r="B4" s="199">
        <f>'Summary and sign-off'!B4:F4</f>
        <v>45839</v>
      </c>
      <c r="C4" s="199"/>
      <c r="D4" s="199"/>
      <c r="E4" s="199"/>
    </row>
    <row r="5" spans="1:6" ht="21" customHeight="1" x14ac:dyDescent="0.2">
      <c r="A5" s="3" t="s">
        <v>109</v>
      </c>
      <c r="B5" s="199">
        <f>'Summary and sign-off'!B5:F5</f>
        <v>46059</v>
      </c>
      <c r="C5" s="199"/>
      <c r="D5" s="199"/>
      <c r="E5" s="199"/>
    </row>
    <row r="6" spans="1:6" ht="21" customHeight="1" x14ac:dyDescent="0.2">
      <c r="A6" s="3" t="s">
        <v>110</v>
      </c>
      <c r="B6" s="198" t="s">
        <v>77</v>
      </c>
      <c r="C6" s="198"/>
      <c r="D6" s="198"/>
      <c r="E6" s="198"/>
      <c r="F6" s="23"/>
    </row>
    <row r="7" spans="1:6" ht="21" customHeight="1" x14ac:dyDescent="0.2">
      <c r="A7" s="3" t="s">
        <v>51</v>
      </c>
      <c r="B7" s="198" t="s">
        <v>79</v>
      </c>
      <c r="C7" s="198"/>
      <c r="D7" s="198"/>
      <c r="E7" s="198"/>
      <c r="F7" s="23"/>
    </row>
    <row r="8" spans="1:6" ht="35.25" customHeight="1" x14ac:dyDescent="0.2">
      <c r="A8" s="203" t="s">
        <v>145</v>
      </c>
      <c r="B8" s="203"/>
      <c r="C8" s="204"/>
      <c r="D8" s="204"/>
      <c r="E8" s="204"/>
    </row>
    <row r="9" spans="1:6" ht="35.25" customHeight="1" x14ac:dyDescent="0.2">
      <c r="A9" s="201" t="s">
        <v>146</v>
      </c>
      <c r="B9" s="202"/>
      <c r="C9" s="202"/>
      <c r="D9" s="202"/>
      <c r="E9" s="202"/>
    </row>
    <row r="10" spans="1:6" ht="27" customHeight="1" x14ac:dyDescent="0.2">
      <c r="A10" s="24" t="s">
        <v>114</v>
      </c>
      <c r="B10" s="24" t="s">
        <v>58</v>
      </c>
      <c r="C10" s="24" t="s">
        <v>147</v>
      </c>
      <c r="D10" s="24" t="s">
        <v>148</v>
      </c>
      <c r="E10" s="24" t="s">
        <v>118</v>
      </c>
      <c r="F10" s="20"/>
    </row>
    <row r="11" spans="1:6" s="2" customFormat="1" hidden="1" x14ac:dyDescent="0.2">
      <c r="A11" s="97"/>
      <c r="B11" s="94"/>
      <c r="C11" s="98"/>
      <c r="D11" s="98"/>
      <c r="E11" s="99"/>
    </row>
    <row r="12" spans="1:6" s="2" customFormat="1" x14ac:dyDescent="0.2">
      <c r="A12" s="186">
        <v>45876</v>
      </c>
      <c r="B12" s="116">
        <v>25.09</v>
      </c>
      <c r="C12" s="120" t="s">
        <v>231</v>
      </c>
      <c r="D12" s="120" t="s">
        <v>193</v>
      </c>
      <c r="E12" s="121" t="s">
        <v>172</v>
      </c>
    </row>
    <row r="13" spans="1:6" s="2" customFormat="1" x14ac:dyDescent="0.2">
      <c r="A13" s="186">
        <v>45891</v>
      </c>
      <c r="B13" s="116">
        <v>64.349999999999994</v>
      </c>
      <c r="C13" s="120" t="s">
        <v>203</v>
      </c>
      <c r="D13" s="120" t="s">
        <v>230</v>
      </c>
      <c r="E13" s="121" t="s">
        <v>204</v>
      </c>
    </row>
    <row r="14" spans="1:6" s="2" customFormat="1" ht="25.5" x14ac:dyDescent="0.2">
      <c r="A14" s="115" t="s">
        <v>233</v>
      </c>
      <c r="B14" s="116">
        <f>69.28+38</f>
        <v>107.28</v>
      </c>
      <c r="C14" s="120" t="s">
        <v>363</v>
      </c>
      <c r="D14" s="120" t="s">
        <v>229</v>
      </c>
      <c r="E14" s="121" t="s">
        <v>232</v>
      </c>
    </row>
    <row r="15" spans="1:6" s="2" customFormat="1" ht="25.5" x14ac:dyDescent="0.2">
      <c r="A15" s="115" t="s">
        <v>236</v>
      </c>
      <c r="B15" s="116">
        <f>186.75+38</f>
        <v>224.75</v>
      </c>
      <c r="C15" s="120" t="s">
        <v>363</v>
      </c>
      <c r="D15" s="120" t="s">
        <v>229</v>
      </c>
      <c r="E15" s="121" t="s">
        <v>232</v>
      </c>
    </row>
    <row r="16" spans="1:6" s="2" customFormat="1" x14ac:dyDescent="0.2">
      <c r="A16" s="186">
        <v>45968</v>
      </c>
      <c r="B16" s="116">
        <v>635</v>
      </c>
      <c r="C16" s="120" t="s">
        <v>237</v>
      </c>
      <c r="D16" s="120" t="s">
        <v>238</v>
      </c>
      <c r="E16" s="121" t="s">
        <v>171</v>
      </c>
    </row>
    <row r="17" spans="1:5" s="2" customFormat="1" ht="25.5" x14ac:dyDescent="0.2">
      <c r="A17" s="115" t="s">
        <v>239</v>
      </c>
      <c r="B17" s="116">
        <v>107.62</v>
      </c>
      <c r="C17" s="120" t="s">
        <v>363</v>
      </c>
      <c r="D17" s="120" t="s">
        <v>229</v>
      </c>
      <c r="E17" s="121" t="s">
        <v>232</v>
      </c>
    </row>
    <row r="18" spans="1:5" s="2" customFormat="1" ht="25.5" x14ac:dyDescent="0.2">
      <c r="A18" s="115" t="s">
        <v>305</v>
      </c>
      <c r="B18" s="116">
        <v>107.62</v>
      </c>
      <c r="C18" s="120" t="s">
        <v>363</v>
      </c>
      <c r="D18" s="120" t="s">
        <v>229</v>
      </c>
      <c r="E18" s="121" t="s">
        <v>232</v>
      </c>
    </row>
    <row r="19" spans="1:5" s="2" customFormat="1" x14ac:dyDescent="0.2">
      <c r="A19" s="115" t="s">
        <v>306</v>
      </c>
      <c r="B19" s="116">
        <v>16.04</v>
      </c>
      <c r="C19" s="120" t="s">
        <v>363</v>
      </c>
      <c r="D19" s="120" t="s">
        <v>229</v>
      </c>
      <c r="E19" s="121" t="s">
        <v>307</v>
      </c>
    </row>
    <row r="20" spans="1:5" s="2" customFormat="1" x14ac:dyDescent="0.2">
      <c r="A20" s="115" t="s">
        <v>308</v>
      </c>
      <c r="B20" s="116">
        <v>38.340000000000003</v>
      </c>
      <c r="C20" s="120" t="s">
        <v>363</v>
      </c>
      <c r="D20" s="120" t="s">
        <v>229</v>
      </c>
      <c r="E20" s="121" t="s">
        <v>307</v>
      </c>
    </row>
    <row r="21" spans="1:5" s="2" customFormat="1" x14ac:dyDescent="0.2">
      <c r="A21" s="186">
        <v>46045</v>
      </c>
      <c r="B21" s="116">
        <v>245</v>
      </c>
      <c r="C21" s="120" t="s">
        <v>309</v>
      </c>
      <c r="D21" s="120" t="s">
        <v>310</v>
      </c>
      <c r="E21" s="121" t="s">
        <v>171</v>
      </c>
    </row>
    <row r="22" spans="1:5" s="2" customFormat="1" x14ac:dyDescent="0.2">
      <c r="A22" s="193" t="s">
        <v>311</v>
      </c>
      <c r="B22" s="116">
        <v>-245</v>
      </c>
      <c r="C22" s="120" t="s">
        <v>312</v>
      </c>
      <c r="D22" s="120" t="s">
        <v>310</v>
      </c>
      <c r="E22" s="121" t="s">
        <v>171</v>
      </c>
    </row>
    <row r="23" spans="1:5" s="2" customFormat="1" x14ac:dyDescent="0.2">
      <c r="A23" s="115"/>
      <c r="B23" s="116"/>
      <c r="C23" s="120"/>
      <c r="D23" s="120"/>
      <c r="E23" s="120"/>
    </row>
    <row r="24" spans="1:5" s="2" customFormat="1" x14ac:dyDescent="0.2">
      <c r="A24" s="133"/>
      <c r="B24" s="116"/>
      <c r="C24" s="134"/>
      <c r="D24" s="172"/>
      <c r="E24" s="121"/>
    </row>
    <row r="25" spans="1:5" s="2" customFormat="1" x14ac:dyDescent="0.2">
      <c r="A25" s="133"/>
      <c r="B25" s="116"/>
      <c r="C25" s="120"/>
      <c r="D25" s="120"/>
      <c r="E25" s="121"/>
    </row>
    <row r="26" spans="1:5" s="2" customFormat="1" x14ac:dyDescent="0.2">
      <c r="A26" s="115"/>
      <c r="B26" s="116"/>
      <c r="C26" s="120"/>
      <c r="D26" s="120"/>
      <c r="E26" s="121"/>
    </row>
    <row r="27" spans="1:5" s="2" customFormat="1" x14ac:dyDescent="0.2">
      <c r="A27" s="115"/>
      <c r="B27" s="116"/>
      <c r="C27" s="120"/>
      <c r="D27" s="120"/>
      <c r="E27" s="121"/>
    </row>
    <row r="28" spans="1:5" s="2" customFormat="1" x14ac:dyDescent="0.2">
      <c r="A28" s="115"/>
      <c r="B28" s="116"/>
      <c r="C28" s="120"/>
      <c r="D28" s="120"/>
      <c r="E28" s="121"/>
    </row>
    <row r="29" spans="1:5" s="2" customFormat="1" x14ac:dyDescent="0.2">
      <c r="A29" s="119"/>
      <c r="B29" s="116"/>
      <c r="C29" s="120"/>
      <c r="D29" s="120"/>
      <c r="E29" s="121"/>
    </row>
    <row r="30" spans="1:5" s="2" customFormat="1" x14ac:dyDescent="0.2">
      <c r="A30" s="119"/>
      <c r="B30" s="116"/>
      <c r="C30" s="120"/>
      <c r="D30" s="120"/>
      <c r="E30" s="121"/>
    </row>
    <row r="31" spans="1:5" s="2" customFormat="1" hidden="1" x14ac:dyDescent="0.2">
      <c r="A31" s="97"/>
      <c r="B31" s="94"/>
      <c r="C31" s="98"/>
      <c r="D31" s="98"/>
      <c r="E31" s="99"/>
    </row>
    <row r="32" spans="1:5" ht="34.5" customHeight="1" x14ac:dyDescent="0.2">
      <c r="A32" s="52" t="s">
        <v>149</v>
      </c>
      <c r="B32" s="61">
        <f>SUM(B11:B31)</f>
        <v>1326.09</v>
      </c>
      <c r="C32" s="69" t="str">
        <f>IF(SUBTOTAL(3,B11:B31)=SUBTOTAL(103,B11:B31),'Summary and sign-off'!$A$48,'Summary and sign-off'!$A$49)</f>
        <v>Check - there are no hidden rows with data</v>
      </c>
      <c r="D32" s="197" t="str">
        <f>IF('Summary and sign-off'!F59='Summary and sign-off'!F54,'Summary and sign-off'!A51,'Summary and sign-off'!A50)</f>
        <v>Check - each entry provides sufficient information</v>
      </c>
      <c r="E32" s="197"/>
    </row>
    <row r="33" spans="1:6" ht="14.1" customHeight="1" x14ac:dyDescent="0.2">
      <c r="B33" s="17"/>
      <c r="C33" s="17"/>
      <c r="D33" s="17"/>
      <c r="E33" s="17"/>
    </row>
    <row r="34" spans="1:6" x14ac:dyDescent="0.2">
      <c r="A34" s="18" t="s">
        <v>150</v>
      </c>
      <c r="B34" s="17"/>
      <c r="C34" s="17"/>
      <c r="D34" s="17"/>
      <c r="E34" s="17"/>
    </row>
    <row r="35" spans="1:6" ht="12.6" customHeight="1" x14ac:dyDescent="0.2">
      <c r="A35" s="20" t="s">
        <v>128</v>
      </c>
      <c r="B35" s="17"/>
      <c r="C35" s="17"/>
      <c r="D35" s="17"/>
      <c r="E35" s="17"/>
    </row>
    <row r="36" spans="1:6" x14ac:dyDescent="0.2">
      <c r="A36" s="20" t="s">
        <v>75</v>
      </c>
      <c r="B36" s="19"/>
      <c r="C36" s="17"/>
      <c r="D36" s="17"/>
      <c r="E36" s="17"/>
      <c r="F36" s="17"/>
    </row>
    <row r="37" spans="1:6" x14ac:dyDescent="0.2">
      <c r="A37" s="20" t="s">
        <v>142</v>
      </c>
      <c r="C37" s="17"/>
      <c r="D37" s="17"/>
      <c r="E37" s="17"/>
      <c r="F37" s="17"/>
    </row>
    <row r="38" spans="1:6" ht="12.75" customHeight="1" x14ac:dyDescent="0.2">
      <c r="A38" s="20" t="s">
        <v>143</v>
      </c>
      <c r="B38" s="25"/>
      <c r="C38" s="22"/>
      <c r="D38" s="22"/>
      <c r="E38" s="22"/>
      <c r="F38" s="22"/>
    </row>
    <row r="39" spans="1:6" x14ac:dyDescent="0.2">
      <c r="B39" s="26"/>
      <c r="C39" s="17"/>
      <c r="D39" s="17"/>
      <c r="E39" s="17"/>
    </row>
    <row r="40" spans="1:6" hidden="1" x14ac:dyDescent="0.2">
      <c r="A40" s="17"/>
      <c r="B40" s="17"/>
      <c r="C40" s="17"/>
      <c r="D40" s="17"/>
    </row>
    <row r="41" spans="1:6" ht="12.75" hidden="1" customHeight="1" x14ac:dyDescent="0.2"/>
    <row r="42" spans="1:6" hidden="1" x14ac:dyDescent="0.2">
      <c r="A42" s="17"/>
      <c r="B42" s="17"/>
      <c r="C42" s="17"/>
      <c r="D42" s="17"/>
      <c r="E42" s="17"/>
    </row>
    <row r="43" spans="1:6" hidden="1" x14ac:dyDescent="0.2">
      <c r="A43" s="17"/>
      <c r="B43" s="17"/>
      <c r="C43" s="17"/>
      <c r="D43" s="17"/>
      <c r="E43" s="17"/>
    </row>
    <row r="44" spans="1:6" hidden="1" x14ac:dyDescent="0.2">
      <c r="A44" s="17"/>
      <c r="B44" s="17"/>
      <c r="C44" s="17"/>
      <c r="D44" s="17"/>
      <c r="E44" s="17"/>
    </row>
    <row r="45" spans="1:6" hidden="1" x14ac:dyDescent="0.2">
      <c r="A45" s="17"/>
      <c r="B45" s="17"/>
      <c r="C45" s="17"/>
      <c r="D45" s="17"/>
      <c r="E45" s="17"/>
    </row>
    <row r="46" spans="1:6" hidden="1" x14ac:dyDescent="0.2">
      <c r="A46" s="17"/>
      <c r="B46" s="17"/>
      <c r="C46" s="17"/>
      <c r="D46" s="17"/>
      <c r="E46" s="17"/>
    </row>
  </sheetData>
  <sheetProtection sheet="1" formatCells="0" insertRows="0" deleteRows="0"/>
  <mergeCells count="10">
    <mergeCell ref="D32:E32"/>
    <mergeCell ref="B6:E6"/>
    <mergeCell ref="B5:E5"/>
    <mergeCell ref="B7:E7"/>
    <mergeCell ref="A1:E1"/>
    <mergeCell ref="B2:E2"/>
    <mergeCell ref="B3:E3"/>
    <mergeCell ref="B4:E4"/>
    <mergeCell ref="A9:E9"/>
    <mergeCell ref="A8:E8"/>
  </mergeCells>
  <dataValidations xWindow="151" yWindow="768"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A15 A16:A22 A23 A24 A25 A26 A27 A28 A29 A30"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51" yWindow="768"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5" zoomScaleNormal="100" workbookViewId="0">
      <selection activeCell="B18" sqref="B18"/>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200" t="s">
        <v>151</v>
      </c>
      <c r="B1" s="200"/>
      <c r="C1" s="200"/>
      <c r="D1" s="200"/>
      <c r="E1" s="200"/>
      <c r="F1" s="200"/>
    </row>
    <row r="2" spans="1:6" ht="21" customHeight="1" x14ac:dyDescent="0.2">
      <c r="A2" s="3" t="s">
        <v>106</v>
      </c>
      <c r="B2" s="199" t="str">
        <f>'Summary and sign-off'!B2:F2</f>
        <v>Education New Zealand</v>
      </c>
      <c r="C2" s="199"/>
      <c r="D2" s="199"/>
      <c r="E2" s="199"/>
      <c r="F2" s="199"/>
    </row>
    <row r="3" spans="1:6" ht="31.5" x14ac:dyDescent="0.2">
      <c r="A3" s="3" t="s">
        <v>107</v>
      </c>
      <c r="B3" s="199" t="str">
        <f>'Summary and sign-off'!B3:F3</f>
        <v>Chief Executive</v>
      </c>
      <c r="C3" s="199"/>
      <c r="D3" s="199"/>
      <c r="E3" s="199"/>
      <c r="F3" s="199"/>
    </row>
    <row r="4" spans="1:6" ht="21" customHeight="1" x14ac:dyDescent="0.2">
      <c r="A4" s="3" t="s">
        <v>108</v>
      </c>
      <c r="B4" s="199">
        <f>'Summary and sign-off'!B4:F4</f>
        <v>45839</v>
      </c>
      <c r="C4" s="199"/>
      <c r="D4" s="199"/>
      <c r="E4" s="199"/>
      <c r="F4" s="199"/>
    </row>
    <row r="5" spans="1:6" ht="21" customHeight="1" x14ac:dyDescent="0.2">
      <c r="A5" s="3" t="s">
        <v>109</v>
      </c>
      <c r="B5" s="199">
        <f>'Summary and sign-off'!B5:F5</f>
        <v>46059</v>
      </c>
      <c r="C5" s="199"/>
      <c r="D5" s="199"/>
      <c r="E5" s="199"/>
      <c r="F5" s="199"/>
    </row>
    <row r="6" spans="1:6" ht="21" customHeight="1" x14ac:dyDescent="0.2">
      <c r="A6" s="3" t="s">
        <v>152</v>
      </c>
      <c r="B6" s="198" t="s">
        <v>77</v>
      </c>
      <c r="C6" s="198"/>
      <c r="D6" s="198"/>
      <c r="E6" s="198"/>
      <c r="F6" s="198"/>
    </row>
    <row r="7" spans="1:6" ht="21" customHeight="1" x14ac:dyDescent="0.2">
      <c r="A7" s="3" t="s">
        <v>51</v>
      </c>
      <c r="B7" s="198" t="s">
        <v>79</v>
      </c>
      <c r="C7" s="198"/>
      <c r="D7" s="198"/>
      <c r="E7" s="198"/>
      <c r="F7" s="198"/>
    </row>
    <row r="8" spans="1:6" ht="36" customHeight="1" x14ac:dyDescent="0.2">
      <c r="A8" s="203" t="s">
        <v>153</v>
      </c>
      <c r="B8" s="203"/>
      <c r="C8" s="203"/>
      <c r="D8" s="203"/>
      <c r="E8" s="203"/>
      <c r="F8" s="203"/>
    </row>
    <row r="9" spans="1:6" ht="36" customHeight="1" x14ac:dyDescent="0.2">
      <c r="A9" s="201" t="s">
        <v>154</v>
      </c>
      <c r="B9" s="202"/>
      <c r="C9" s="202"/>
      <c r="D9" s="202"/>
      <c r="E9" s="202"/>
      <c r="F9" s="202"/>
    </row>
    <row r="10" spans="1:6" ht="39" customHeight="1" x14ac:dyDescent="0.2">
      <c r="A10" s="24" t="s">
        <v>114</v>
      </c>
      <c r="B10" s="110" t="s">
        <v>155</v>
      </c>
      <c r="C10" s="110" t="s">
        <v>156</v>
      </c>
      <c r="D10" s="110" t="s">
        <v>157</v>
      </c>
      <c r="E10" s="110" t="s">
        <v>158</v>
      </c>
      <c r="F10" s="110" t="s">
        <v>159</v>
      </c>
    </row>
    <row r="11" spans="1:6" s="2" customFormat="1" ht="25.5" x14ac:dyDescent="0.2">
      <c r="A11" s="133" t="s">
        <v>313</v>
      </c>
      <c r="B11" s="120" t="s">
        <v>194</v>
      </c>
      <c r="C11" s="123"/>
      <c r="D11" s="120"/>
      <c r="E11" s="124"/>
      <c r="F11" s="121"/>
    </row>
    <row r="12" spans="1:6" s="2" customFormat="1" x14ac:dyDescent="0.2">
      <c r="A12" s="133"/>
      <c r="B12" s="120"/>
      <c r="C12" s="123"/>
      <c r="D12" s="122"/>
      <c r="E12" s="124"/>
      <c r="F12" s="121"/>
    </row>
    <row r="13" spans="1:6" s="2" customFormat="1" x14ac:dyDescent="0.2">
      <c r="A13" s="133"/>
      <c r="B13" s="120"/>
      <c r="C13" s="123"/>
      <c r="D13" s="122"/>
      <c r="E13" s="124"/>
      <c r="F13" s="125"/>
    </row>
    <row r="14" spans="1:6" s="2" customFormat="1" x14ac:dyDescent="0.2">
      <c r="A14" s="115"/>
      <c r="B14" s="122"/>
      <c r="C14" s="123"/>
      <c r="D14" s="122"/>
      <c r="E14" s="124"/>
      <c r="F14" s="125"/>
    </row>
    <row r="15" spans="1:6" s="2" customFormat="1" x14ac:dyDescent="0.2">
      <c r="A15" s="115"/>
      <c r="B15" s="122"/>
      <c r="C15" s="123"/>
      <c r="D15" s="122"/>
      <c r="E15" s="124"/>
      <c r="F15" s="125"/>
    </row>
    <row r="16" spans="1:6" s="2" customFormat="1" x14ac:dyDescent="0.2">
      <c r="A16" s="115"/>
      <c r="B16" s="122"/>
      <c r="C16" s="123"/>
      <c r="D16" s="122"/>
      <c r="E16" s="124"/>
      <c r="F16" s="125"/>
    </row>
    <row r="17" spans="1:7" s="2" customFormat="1" x14ac:dyDescent="0.2">
      <c r="A17" s="115"/>
      <c r="B17" s="122"/>
      <c r="C17" s="123"/>
      <c r="D17" s="122"/>
      <c r="E17" s="124"/>
      <c r="F17" s="125"/>
    </row>
    <row r="18" spans="1:7" s="2" customFormat="1" x14ac:dyDescent="0.2">
      <c r="A18" s="115"/>
      <c r="B18" s="122"/>
      <c r="C18" s="123"/>
      <c r="D18" s="122"/>
      <c r="E18" s="124"/>
      <c r="F18" s="125"/>
    </row>
    <row r="19" spans="1:7" s="2" customFormat="1" x14ac:dyDescent="0.2">
      <c r="A19" s="115"/>
      <c r="B19" s="122"/>
      <c r="C19" s="123"/>
      <c r="D19" s="122"/>
      <c r="E19" s="124"/>
      <c r="F19" s="125"/>
    </row>
    <row r="20" spans="1:7" s="2" customFormat="1" x14ac:dyDescent="0.2">
      <c r="A20" s="115"/>
      <c r="B20" s="122"/>
      <c r="C20" s="123"/>
      <c r="D20" s="122"/>
      <c r="E20" s="124"/>
      <c r="F20" s="125"/>
    </row>
    <row r="21" spans="1:7" s="2" customFormat="1" x14ac:dyDescent="0.2">
      <c r="A21" s="115"/>
      <c r="B21" s="122"/>
      <c r="C21" s="123"/>
      <c r="D21" s="122"/>
      <c r="E21" s="124"/>
      <c r="F21" s="125"/>
    </row>
    <row r="22" spans="1:7" s="2" customFormat="1" x14ac:dyDescent="0.2">
      <c r="A22" s="115"/>
      <c r="B22" s="122"/>
      <c r="C22" s="123"/>
      <c r="D22" s="122"/>
      <c r="E22" s="124"/>
      <c r="F22" s="125"/>
    </row>
    <row r="23" spans="1:7" s="2" customFormat="1" x14ac:dyDescent="0.2">
      <c r="A23" s="115"/>
      <c r="B23" s="122"/>
      <c r="C23" s="123"/>
      <c r="D23" s="122"/>
      <c r="E23" s="124"/>
      <c r="F23" s="125"/>
    </row>
    <row r="24" spans="1:7" s="2" customFormat="1" hidden="1" x14ac:dyDescent="0.2">
      <c r="A24" s="93"/>
      <c r="B24" s="98"/>
      <c r="C24" s="100"/>
      <c r="D24" s="98"/>
      <c r="E24" s="101"/>
      <c r="F24" s="99"/>
    </row>
    <row r="25" spans="1:7" ht="34.5" customHeight="1" x14ac:dyDescent="0.2">
      <c r="A25" s="111" t="s">
        <v>160</v>
      </c>
      <c r="B25" s="112" t="s">
        <v>161</v>
      </c>
      <c r="C25" s="113">
        <f>C26+C27</f>
        <v>0</v>
      </c>
      <c r="D25" s="114" t="str">
        <f>IF(SUBTOTAL(3,C11:C24)=SUBTOTAL(103,C11:C24),'Summary and sign-off'!$A$48,'Summary and sign-off'!$A$49)</f>
        <v>Check - there are no hidden rows with data</v>
      </c>
      <c r="E25" s="197" t="str">
        <f>IF('Summary and sign-off'!F60='Summary and sign-off'!F54,'Summary and sign-off'!A52,'Summary and sign-off'!A50)</f>
        <v>Not all lines have an entry for "Description", "Was the gift accepted?" and "Estimated value in NZ$"</v>
      </c>
      <c r="F25" s="197"/>
      <c r="G25" s="2"/>
    </row>
    <row r="26" spans="1:7" ht="25.5" customHeight="1" x14ac:dyDescent="0.25">
      <c r="A26" s="53"/>
      <c r="B26" s="54" t="s">
        <v>92</v>
      </c>
      <c r="C26" s="55">
        <f>COUNTIF(C11:C24,'Summary and sign-off'!A45)</f>
        <v>0</v>
      </c>
      <c r="D26" s="14"/>
      <c r="E26" s="15"/>
      <c r="F26" s="16"/>
    </row>
    <row r="27" spans="1:7" ht="25.5" customHeight="1" x14ac:dyDescent="0.25">
      <c r="A27" s="53"/>
      <c r="B27" s="54" t="s">
        <v>93</v>
      </c>
      <c r="C27" s="55">
        <f>COUNTIF(C11:C24,'Summary and sign-off'!A46)</f>
        <v>0</v>
      </c>
      <c r="D27" s="14"/>
      <c r="E27" s="15"/>
      <c r="F27" s="16"/>
    </row>
    <row r="28" spans="1:7" x14ac:dyDescent="0.2">
      <c r="A28" s="17"/>
      <c r="B28" s="18"/>
      <c r="C28" s="17"/>
      <c r="D28" s="19"/>
      <c r="E28" s="19"/>
      <c r="F28" s="17"/>
    </row>
    <row r="29" spans="1:7" x14ac:dyDescent="0.2">
      <c r="A29" s="18" t="s">
        <v>150</v>
      </c>
      <c r="B29" s="18"/>
      <c r="C29" s="18"/>
      <c r="D29" s="18"/>
      <c r="E29" s="18"/>
      <c r="F29" s="18"/>
    </row>
    <row r="30" spans="1:7" ht="12.6" customHeight="1" x14ac:dyDescent="0.2">
      <c r="A30" s="20" t="s">
        <v>128</v>
      </c>
      <c r="B30" s="17"/>
      <c r="C30" s="17"/>
      <c r="D30" s="17"/>
      <c r="E30" s="17"/>
    </row>
    <row r="31" spans="1:7" x14ac:dyDescent="0.2">
      <c r="A31" s="20" t="s">
        <v>75</v>
      </c>
      <c r="B31" s="19"/>
      <c r="C31" s="17"/>
      <c r="D31" s="17"/>
      <c r="E31" s="17"/>
      <c r="F31" s="17"/>
    </row>
    <row r="32" spans="1:7" x14ac:dyDescent="0.2">
      <c r="A32" s="20" t="s">
        <v>162</v>
      </c>
      <c r="B32" s="21"/>
      <c r="C32" s="21"/>
      <c r="D32" s="21"/>
      <c r="E32" s="21"/>
      <c r="F32" s="21"/>
    </row>
    <row r="33" spans="1:6" ht="12.75" customHeight="1" x14ac:dyDescent="0.2">
      <c r="A33" s="20" t="s">
        <v>163</v>
      </c>
      <c r="B33" s="17"/>
      <c r="C33" s="17"/>
      <c r="D33" s="17"/>
      <c r="E33" s="17"/>
      <c r="F33" s="17"/>
    </row>
    <row r="34" spans="1:6" ht="12.95" customHeight="1" x14ac:dyDescent="0.2">
      <c r="A34" s="20" t="s">
        <v>164</v>
      </c>
      <c r="B34" s="17"/>
      <c r="C34" s="17"/>
      <c r="D34" s="17"/>
      <c r="E34" s="17"/>
      <c r="F34" s="17"/>
    </row>
    <row r="35" spans="1:6" x14ac:dyDescent="0.2">
      <c r="A35" s="20" t="s">
        <v>165</v>
      </c>
      <c r="C35" s="17"/>
      <c r="D35" s="17"/>
      <c r="E35" s="17"/>
      <c r="F35" s="17"/>
    </row>
    <row r="36" spans="1:6" ht="12.75" customHeight="1" x14ac:dyDescent="0.2">
      <c r="A36" s="20" t="s">
        <v>143</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8436C-E301-4946-822B-8CBA91C39320}">
  <dimension ref="A1:C5"/>
  <sheetViews>
    <sheetView workbookViewId="0">
      <selection activeCell="I55" sqref="I55"/>
    </sheetView>
  </sheetViews>
  <sheetFormatPr defaultRowHeight="14.25" x14ac:dyDescent="0.2"/>
  <cols>
    <col min="1" max="1" width="9.140625" style="184"/>
    <col min="2" max="2" width="35.28515625" style="184" bestFit="1" customWidth="1"/>
    <col min="3" max="3" width="9.85546875" style="184" bestFit="1" customWidth="1"/>
    <col min="4" max="16384" width="9.140625" style="184"/>
  </cols>
  <sheetData>
    <row r="1" spans="1:3" ht="15" x14ac:dyDescent="0.25">
      <c r="A1" s="53" t="s">
        <v>228</v>
      </c>
    </row>
    <row r="2" spans="1:3" x14ac:dyDescent="0.2">
      <c r="A2" s="184" t="s">
        <v>235</v>
      </c>
    </row>
    <row r="3" spans="1:3" x14ac:dyDescent="0.2">
      <c r="B3" s="183" t="s">
        <v>233</v>
      </c>
      <c r="C3" s="185">
        <f>69.28+38</f>
        <v>107.28</v>
      </c>
    </row>
    <row r="4" spans="1:3" x14ac:dyDescent="0.2">
      <c r="B4" s="183" t="s">
        <v>234</v>
      </c>
      <c r="C4" s="185">
        <f>186.75+38</f>
        <v>224.75</v>
      </c>
    </row>
    <row r="5" spans="1:3" x14ac:dyDescent="0.2">
      <c r="B5" s="183"/>
      <c r="C5" s="18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f6f8425742942ce996f03b8a46e85bc xmlns="f29a2f10-a5db-4e09-b9c5-62a791749201">
      <Terms xmlns="http://schemas.microsoft.com/office/infopath/2007/PartnerControls">
        <TermInfo xmlns="http://schemas.microsoft.com/office/infopath/2007/PartnerControls">
          <TermName xmlns="http://schemas.microsoft.com/office/infopath/2007/PartnerControls">September</TermName>
          <TermId xmlns="http://schemas.microsoft.com/office/infopath/2007/PartnerControls">2aa741ac-1886-4f72-a341-ed2f6e8a268d</TermId>
        </TermInfo>
      </Terms>
    </hf6f8425742942ce996f03b8a46e85bc>
    <m5527a7c684b44749bfb914d709bc3e7 xmlns="f29a2f10-a5db-4e09-b9c5-62a791749201">
      <Terms xmlns="http://schemas.microsoft.com/office/infopath/2007/PartnerControls"/>
    </m5527a7c684b44749bfb914d709bc3e7>
    <i97195ef2ac04be4802cb72747954982 xmlns="f29a2f10-a5db-4e09-b9c5-62a791749201">
      <Terms xmlns="http://schemas.microsoft.com/office/infopath/2007/PartnerControls"/>
    </i97195ef2ac04be4802cb72747954982>
    <ENZCompliance xmlns="f29a2f10-a5db-4e09-b9c5-62a791749201">false</ENZCompliance>
    <ENZAudience xmlns="f29a2f10-a5db-4e09-b9c5-62a791749201" xsi:nil="true"/>
    <TaxKeywordTaxHTField xmlns="f29a2f10-a5db-4e09-b9c5-62a791749201">
      <Terms xmlns="http://schemas.microsoft.com/office/infopath/2007/PartnerControls"/>
    </TaxKeywordTaxHTField>
    <C3TopicNote xmlns="f29a2f10-a5db-4e09-b9c5-62a791749201">
      <Terms xmlns="http://schemas.microsoft.com/office/infopath/2007/PartnerControls">
        <TermInfo xmlns="http://schemas.microsoft.com/office/infopath/2007/PartnerControls">
          <TermName xmlns="http://schemas.microsoft.com/office/infopath/2007/PartnerControls">CE Expenses</TermName>
          <TermId xmlns="http://schemas.microsoft.com/office/infopath/2007/PartnerControls">d970ab78-8c14-4757-a5bb-a6189f86cae2</TermId>
        </TermInfo>
      </Terms>
    </C3TopicNote>
    <ee7c471fd65e4297a2a17f0975475300 xmlns="f29a2f10-a5db-4e09-b9c5-62a791749201">
      <Terms xmlns="http://schemas.microsoft.com/office/infopath/2007/PartnerControls"/>
    </ee7c471fd65e4297a2a17f0975475300>
    <TaxCatchAll xmlns="f29a2f10-a5db-4e09-b9c5-62a791749201">
      <Value>74</Value>
      <Value>141</Value>
      <Value>3080</Value>
    </TaxCatchAll>
    <lcf76f155ced4ddcb4097134ff3c332f xmlns="c961e2dd-11b9-4991-837f-52438ca1ff01">
      <Terms xmlns="http://schemas.microsoft.com/office/infopath/2007/PartnerControls"/>
    </lcf76f155ced4ddcb4097134ff3c332f>
    <C3FinancialYearNote xmlns="f29a2f10-a5db-4e09-b9c5-62a791749201">
      <Terms xmlns="http://schemas.microsoft.com/office/infopath/2007/PartnerControls">
        <TermInfo xmlns="http://schemas.microsoft.com/office/infopath/2007/PartnerControls">
          <TermName xmlns="http://schemas.microsoft.com/office/infopath/2007/PartnerControls">FY25/26</TermName>
          <TermId xmlns="http://schemas.microsoft.com/office/infopath/2007/PartnerControls">cc7385bb-b097-44ad-b011-19ad205ab4b7</TermId>
        </TermInfo>
      </Terms>
    </C3FinancialYearNote>
    <SharedWithUsers xmlns="ac9748e9-a018-48c5-8fa7-6dc6b668b208">
      <UserInfo>
        <DisplayName>Ken Smart</DisplayName>
        <AccountId>87</AccountId>
        <AccountType/>
      </UserInfo>
      <UserInfo>
        <DisplayName>Nehalkumar patel</DisplayName>
        <AccountId>157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d Document" ma:contentTypeID="0x010100F7BF08508B97ED4B93757094D26869F10B009DC0B0103FF8B6448B6CDA7DD75C3F79" ma:contentTypeVersion="35" ma:contentTypeDescription="Create a new Word Document" ma:contentTypeScope="" ma:versionID="90aee9111401264b7b5431f8d3c617cb">
  <xsd:schema xmlns:xsd="http://www.w3.org/2001/XMLSchema" xmlns:xs="http://www.w3.org/2001/XMLSchema" xmlns:p="http://schemas.microsoft.com/office/2006/metadata/properties" xmlns:ns2="f29a2f10-a5db-4e09-b9c5-62a791749201" xmlns:ns3="c961e2dd-11b9-4991-837f-52438ca1ff01" xmlns:ns4="ac9748e9-a018-48c5-8fa7-6dc6b668b208" targetNamespace="http://schemas.microsoft.com/office/2006/metadata/properties" ma:root="true" ma:fieldsID="f2bbd6b3be6aa0329215282ce84821f9" ns2:_="" ns3:_="" ns4:_="">
    <xsd:import namespace="f29a2f10-a5db-4e09-b9c5-62a791749201"/>
    <xsd:import namespace="c961e2dd-11b9-4991-837f-52438ca1ff01"/>
    <xsd:import namespace="ac9748e9-a018-48c5-8fa7-6dc6b668b208"/>
    <xsd:element name="properties">
      <xsd:complexType>
        <xsd:sequence>
          <xsd:element name="documentManagement">
            <xsd:complexType>
              <xsd:all>
                <xsd:element ref="ns2:ENZCompliance" minOccurs="0"/>
                <xsd:element ref="ns2:ENZAudience" minOccurs="0"/>
                <xsd:element ref="ns2:TaxKeywordTaxHTField" minOccurs="0"/>
                <xsd:element ref="ns2:TaxCatchAllLabel" minOccurs="0"/>
                <xsd:element ref="ns2:C3FinancialYearNote" minOccurs="0"/>
                <xsd:element ref="ns2:hf6f8425742942ce996f03b8a46e85bc" minOccurs="0"/>
                <xsd:element ref="ns2:i97195ef2ac04be4802cb72747954982" minOccurs="0"/>
                <xsd:element ref="ns2:m5527a7c684b44749bfb914d709bc3e7" minOccurs="0"/>
                <xsd:element ref="ns2:C3TopicNote" minOccurs="0"/>
                <xsd:element ref="ns2:ee7c471fd65e4297a2a17f0975475300" minOccurs="0"/>
                <xsd:element ref="ns2:TaxCatchAll" minOccurs="0"/>
                <xsd:element ref="ns3:MediaServiceMetadata" minOccurs="0"/>
                <xsd:element ref="ns3:MediaServiceFastMetadata" minOccurs="0"/>
                <xsd:element ref="ns4:SharedWithUsers" minOccurs="0"/>
                <xsd:element ref="ns4:SharedWithDetails"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ObjectDetectorVersions" minOccurs="0"/>
                <xsd:element ref="ns3:MediaServiceSearchPropertie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9a2f10-a5db-4e09-b9c5-62a791749201" elementFormDefault="qualified">
    <xsd:import namespace="http://schemas.microsoft.com/office/2006/documentManagement/types"/>
    <xsd:import namespace="http://schemas.microsoft.com/office/infopath/2007/PartnerControls"/>
    <xsd:element name="ENZCompliance" ma:index="6" nillable="true" ma:displayName="Compliance?" ma:default="0" ma:description="Compliance" ma:internalName="ENZCompliance" ma:readOnly="false">
      <xsd:simpleType>
        <xsd:restriction base="dms:Boolean"/>
      </xsd:simpleType>
    </xsd:element>
    <xsd:element name="ENZAudience" ma:index="9" nillable="true" ma:displayName="Audience" ma:description="Use to specify who the audience is" ma:format="Dropdown" ma:internalName="ENZAudience" ma:readOnly="false">
      <xsd:simpleType>
        <xsd:restriction base="dms:Choice">
          <xsd:enumeration value="Internal"/>
          <xsd:enumeration value="External"/>
        </xsd:restriction>
      </xsd:simpleType>
    </xsd:element>
    <xsd:element name="TaxKeywordTaxHTField" ma:index="12" nillable="true" ma:taxonomy="true" ma:internalName="TaxKeywordTaxHTField" ma:taxonomyFieldName="TaxKeyword" ma:displayName="Enterprise Keywords" ma:readOnly="false" ma:fieldId="{23f27201-bee3-471e-b2e7-b64fd8b7ca38}" ma:taxonomyMulti="true" ma:sspId="8841a2e4-9660-4702-90f8-eaff47187233" ma:termSetId="00000000-0000-0000-0000-000000000000" ma:anchorId="00000000-0000-0000-0000-000000000000" ma:open="true" ma:isKeyword="true">
      <xsd:complexType>
        <xsd:sequence>
          <xsd:element ref="pc:Terms" minOccurs="0" maxOccurs="1"/>
        </xsd:sequence>
      </xsd:complexType>
    </xsd:element>
    <xsd:element name="TaxCatchAllLabel" ma:index="13" nillable="true" ma:displayName="Taxonomy Catch All Column1" ma:hidden="true" ma:list="{2f54e864-6ef8-46b5-9ff6-c34b9b90af68}" ma:internalName="TaxCatchAllLabel" ma:readOnly="true" ma:showField="CatchAllDataLabel" ma:web="f29a2f10-a5db-4e09-b9c5-62a791749201">
      <xsd:complexType>
        <xsd:complexContent>
          <xsd:extension base="dms:MultiChoiceLookup">
            <xsd:sequence>
              <xsd:element name="Value" type="dms:Lookup" maxOccurs="unbounded" minOccurs="0" nillable="true"/>
            </xsd:sequence>
          </xsd:extension>
        </xsd:complexContent>
      </xsd:complexType>
    </xsd:element>
    <xsd:element name="C3FinancialYearNote" ma:index="15" nillable="true" ma:taxonomy="true" ma:internalName="C3FinancialYearNote" ma:taxonomyFieldName="C3FinancialYear" ma:displayName="Financial Year" ma:readOnly="false" ma:default="2953;#FY24/25|6e1e1fc5-466d-438b-951b-7731cc73f5e5" ma:fieldId="{576f231a-00e6-4d2f-a497-c942067ed5b8}" ma:sspId="8841a2e4-9660-4702-90f8-eaff47187233" ma:termSetId="632b6c3a-d534-4114-9b8e-3803da0430bf" ma:anchorId="00000000-0000-0000-0000-000000000000" ma:open="false" ma:isKeyword="false">
      <xsd:complexType>
        <xsd:sequence>
          <xsd:element ref="pc:Terms" minOccurs="0" maxOccurs="1"/>
        </xsd:sequence>
      </xsd:complexType>
    </xsd:element>
    <xsd:element name="hf6f8425742942ce996f03b8a46e85bc" ma:index="18" nillable="true" ma:taxonomy="true" ma:internalName="hf6f8425742942ce996f03b8a46e85bc" ma:taxonomyFieldName="ENZMonth" ma:displayName="Month" ma:readOnly="false" ma:fieldId="{1f6f8425-7429-42ce-996f-03b8a46e85bc}" ma:sspId="8841a2e4-9660-4702-90f8-eaff47187233" ma:termSetId="5c72b20c-7220-4fed-8a5f-98cd756a2799" ma:anchorId="00000000-0000-0000-0000-000000000000" ma:open="false" ma:isKeyword="false">
      <xsd:complexType>
        <xsd:sequence>
          <xsd:element ref="pc:Terms" minOccurs="0" maxOccurs="1"/>
        </xsd:sequence>
      </xsd:complexType>
    </xsd:element>
    <xsd:element name="i97195ef2ac04be4802cb72747954982" ma:index="20" nillable="true" ma:taxonomy="true" ma:internalName="i97195ef2ac04be4802cb72747954982" ma:taxonomyFieldName="ENZCountry" ma:displayName="Country" ma:readOnly="false" ma:fieldId="{297195ef-2ac0-4be4-802c-b72747954982}" ma:taxonomyMulti="true" ma:sspId="8841a2e4-9660-4702-90f8-eaff47187233" ma:termSetId="151de816-ee7b-4103-b2a0-c3656fbfd226" ma:anchorId="00000000-0000-0000-0000-000000000000" ma:open="false" ma:isKeyword="false">
      <xsd:complexType>
        <xsd:sequence>
          <xsd:element ref="pc:Terms" minOccurs="0" maxOccurs="1"/>
        </xsd:sequence>
      </xsd:complexType>
    </xsd:element>
    <xsd:element name="m5527a7c684b44749bfb914d709bc3e7" ma:index="22" nillable="true" ma:taxonomy="true" ma:internalName="m5527a7c684b44749bfb914d709bc3e7" ma:taxonomyFieldName="Financial_x0020_Reporting_x0020_Activity" ma:displayName="Financial Reporting Activity" ma:readOnly="false" ma:fieldId="{65527a7c-684b-4474-9bfb-914d709bc3e7}" ma:sspId="8841a2e4-9660-4702-90f8-eaff47187233" ma:termSetId="26d8a312-5874-4e7d-a46b-809f62a4adaf" ma:anchorId="00000000-0000-0000-0000-000000000000" ma:open="false" ma:isKeyword="false">
      <xsd:complexType>
        <xsd:sequence>
          <xsd:element ref="pc:Terms" minOccurs="0" maxOccurs="1"/>
        </xsd:sequence>
      </xsd:complexType>
    </xsd:element>
    <xsd:element name="C3TopicNote" ma:index="23" nillable="true" ma:taxonomy="true" ma:internalName="C3TopicNote" ma:taxonomyFieldName="C3Topic" ma:displayName="Topic" ma:readOnly="false" ma:fieldId="{6a3fe89f-a6dd-4490-a9c1-3ef38d67b8c7}" ma:sspId="8841a2e4-9660-4702-90f8-eaff47187233" ma:termSetId="bb4b80ea-d13b-4d58-975b-82b20552ad69" ma:anchorId="98ee3d5a-ecba-48ce-b828-ae5821b1b7e8" ma:open="false" ma:isKeyword="false">
      <xsd:complexType>
        <xsd:sequence>
          <xsd:element ref="pc:Terms" minOccurs="0" maxOccurs="1"/>
        </xsd:sequence>
      </xsd:complexType>
    </xsd:element>
    <xsd:element name="ee7c471fd65e4297a2a17f0975475300" ma:index="24" nillable="true" ma:taxonomy="true" ma:internalName="ee7c471fd65e4297a2a17f0975475300" ma:taxonomyFieldName="ENZGlobalRegion" ma:displayName="Global Region" ma:readOnly="false" ma:fieldId="{ee7c471f-d65e-4297-a2a1-7f0975475300}" ma:sspId="8841a2e4-9660-4702-90f8-eaff47187233" ma:termSetId="470a45cb-f221-4165-9ca4-afffd181bd76" ma:anchorId="00000000-0000-0000-0000-000000000000" ma:open="false" ma:isKeyword="false">
      <xsd:complexType>
        <xsd:sequence>
          <xsd:element ref="pc:Terms" minOccurs="0" maxOccurs="1"/>
        </xsd:sequence>
      </xsd:complexType>
    </xsd:element>
    <xsd:element name="TaxCatchAll" ma:index="25" nillable="true" ma:displayName="Taxonomy Catch All Column" ma:hidden="true" ma:list="{2f54e864-6ef8-46b5-9ff6-c34b9b90af68}" ma:internalName="TaxCatchAll" ma:readOnly="false" ma:showField="CatchAllData" ma:web="f29a2f10-a5db-4e09-b9c5-62a7917492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61e2dd-11b9-4991-837f-52438ca1ff01"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8841a2e4-9660-4702-90f8-eaff47187233" ma:termSetId="09814cd3-568e-fe90-9814-8d621ff8fb84" ma:anchorId="fba54fb3-c3e1-fe81-a776-ca4b69148c4d" ma:open="true" ma:isKeyword="false">
      <xsd:complexType>
        <xsd:sequence>
          <xsd:element ref="pc:Terms" minOccurs="0" maxOccurs="1"/>
        </xsd:sequence>
      </xsd:complexType>
    </xsd:element>
    <xsd:element name="MediaServiceOCR" ma:index="3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9748e9-a018-48c5-8fa7-6dc6b668b208" elementFormDefault="qualified">
    <xsd:import namespace="http://schemas.microsoft.com/office/2006/documentManagement/types"/>
    <xsd:import namespace="http://schemas.microsoft.com/office/infopath/2007/PartnerControls"/>
    <xsd:element name="SharedWithUsers" ma:index="2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http://www.w3.org/XML/1998/namespace"/>
    <ds:schemaRef ds:uri="http://schemas.openxmlformats.org/package/2006/metadata/core-properties"/>
    <ds:schemaRef ds:uri="c961e2dd-11b9-4991-837f-52438ca1ff01"/>
    <ds:schemaRef ds:uri="http://purl.org/dc/terms/"/>
    <ds:schemaRef ds:uri="http://purl.org/dc/elements/1.1/"/>
    <ds:schemaRef ds:uri="ac9748e9-a018-48c5-8fa7-6dc6b668b208"/>
    <ds:schemaRef ds:uri="http://schemas.microsoft.com/office/2006/metadata/properties"/>
    <ds:schemaRef ds:uri="http://schemas.microsoft.com/office/infopath/2007/PartnerControls"/>
    <ds:schemaRef ds:uri="f29a2f10-a5db-4e09-b9c5-62a791749201"/>
    <ds:schemaRef ds:uri="http://purl.org/dc/dcmitype/"/>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3023E06E-83C5-4372-80AE-45789842C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9a2f10-a5db-4e09-b9c5-62a791749201"/>
    <ds:schemaRef ds:uri="c961e2dd-11b9-4991-837f-52438ca1ff01"/>
    <ds:schemaRef ds:uri="ac9748e9-a018-48c5-8fa7-6dc6b668b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Guidance for agencies</vt:lpstr>
      <vt:lpstr>Summary and sign-off</vt:lpstr>
      <vt:lpstr>Travel</vt:lpstr>
      <vt:lpstr>Hospitality</vt:lpstr>
      <vt:lpstr>All other expenses</vt:lpstr>
      <vt:lpstr>Gifts and benefits</vt:lpstr>
      <vt:lpstr>ONE NZ</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Lisa Joe</cp:lastModifiedBy>
  <cp:revision/>
  <dcterms:created xsi:type="dcterms:W3CDTF">2010-10-17T20:59:02Z</dcterms:created>
  <dcterms:modified xsi:type="dcterms:W3CDTF">2026-07-26T21:46:10Z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0x010100F7BF08508B97ED4B93757094D26869F10B009DC0B0103FF8B6448B6CDA7DD75C3F79</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TaxKeyword">
    <vt:lpwstr/>
  </property>
  <property fmtid="{D5CDD505-2E9C-101B-9397-08002B2CF9AE}" pid="12" name="ENZMonth">
    <vt:lpwstr>74;#September|2aa741ac-1886-4f72-a341-ed2f6e8a268d</vt:lpwstr>
  </property>
  <property fmtid="{D5CDD505-2E9C-101B-9397-08002B2CF9AE}" pid="13" name="Financial Reporting Activity">
    <vt:lpwstr/>
  </property>
  <property fmtid="{D5CDD505-2E9C-101B-9397-08002B2CF9AE}" pid="14" name="C3FinancialYear">
    <vt:lpwstr>3080;#FY25/26|cc7385bb-b097-44ad-b011-19ad205ab4b7</vt:lpwstr>
  </property>
  <property fmtid="{D5CDD505-2E9C-101B-9397-08002B2CF9AE}" pid="15" name="ENZCountry">
    <vt:lpwstr/>
  </property>
  <property fmtid="{D5CDD505-2E9C-101B-9397-08002B2CF9AE}" pid="16" name="MediaServiceImageTags">
    <vt:lpwstr/>
  </property>
  <property fmtid="{D5CDD505-2E9C-101B-9397-08002B2CF9AE}" pid="17" name="C3Topic">
    <vt:lpwstr>141;#CE Expenses|d970ab78-8c14-4757-a5bb-a6189f86cae2</vt:lpwstr>
  </property>
  <property fmtid="{D5CDD505-2E9C-101B-9397-08002B2CF9AE}" pid="18" name="ENZGlobalRegion">
    <vt:lpwstr/>
  </property>
  <property fmtid="{D5CDD505-2E9C-101B-9397-08002B2CF9AE}" pid="19" name="Financial_x0020_Reporting_x0020_Activity">
    <vt:lpwstr/>
  </property>
</Properties>
</file>