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0" windowWidth="23250" windowHeight="11475"/>
  </bookViews>
  <sheets>
    <sheet name="Travel" sheetId="1" r:id="rId1"/>
    <sheet name="Hospitality" sheetId="4" r:id="rId2"/>
    <sheet name="Gifts &amp; Hospitality received" sheetId="5" r:id="rId3"/>
    <sheet name="Other" sheetId="6" r:id="rId4"/>
  </sheets>
  <definedNames>
    <definedName name="_xlnm.Print_Area" localSheetId="1">Hospitality!$A$1:$E$45</definedName>
    <definedName name="_xlnm.Print_Area" localSheetId="3">Other!$A$1:$E$27</definedName>
    <definedName name="_xlnm.Print_Area" localSheetId="0">Travel!$A$1:$E$63</definedName>
    <definedName name="_xlnm.Print_Titles" localSheetId="2">'Gifts &amp; Hospitality received'!$6:$6</definedName>
    <definedName name="_xlnm.Print_Titles" localSheetId="1">Hospitality!$6:$6</definedName>
    <definedName name="_xlnm.Print_Titles" localSheetId="3">Other!$6:$6</definedName>
    <definedName name="_xlnm.Print_Titles" localSheetId="0">Travel!$6:$6</definedName>
  </definedNames>
  <calcPr calcId="145621"/>
</workbook>
</file>

<file path=xl/calcChain.xml><?xml version="1.0" encoding="utf-8"?>
<calcChain xmlns="http://schemas.openxmlformats.org/spreadsheetml/2006/main">
  <c r="B58" i="1" l="1"/>
  <c r="B59" i="1" l="1"/>
  <c r="B60" i="1" l="1"/>
  <c r="B19" i="6" l="1"/>
  <c r="B18" i="6"/>
  <c r="B17" i="6"/>
  <c r="B25" i="6" s="1"/>
  <c r="B43" i="4"/>
  <c r="B32" i="4"/>
  <c r="B44" i="4" s="1"/>
  <c r="B19" i="1"/>
  <c r="B18" i="1"/>
  <c r="B10" i="1" l="1"/>
  <c r="B54" i="1"/>
  <c r="B53" i="1"/>
  <c r="B52" i="1"/>
  <c r="B11" i="1"/>
  <c r="B51" i="1" l="1"/>
  <c r="B50" i="1"/>
  <c r="B47" i="1"/>
  <c r="B46" i="1"/>
  <c r="B29" i="1"/>
  <c r="B44" i="1" l="1"/>
  <c r="B43" i="1"/>
  <c r="B42" i="1"/>
  <c r="B41" i="1"/>
  <c r="B17" i="1"/>
  <c r="C2" i="5" l="1"/>
  <c r="B20" i="1" l="1"/>
  <c r="B21" i="1" s="1"/>
  <c r="B38" i="1"/>
  <c r="B57" i="1"/>
  <c r="B61" i="1" l="1"/>
  <c r="B62" i="1" s="1"/>
  <c r="B26" i="6"/>
  <c r="D2" i="6" l="1"/>
  <c r="B77" i="4"/>
  <c r="D2" i="4" l="1"/>
</calcChain>
</file>

<file path=xl/sharedStrings.xml><?xml version="1.0" encoding="utf-8"?>
<sst xmlns="http://schemas.openxmlformats.org/spreadsheetml/2006/main" count="388" uniqueCount="211">
  <si>
    <t>Education New Zealand</t>
  </si>
  <si>
    <t>International and domestic travel expenses</t>
  </si>
  <si>
    <t>Date</t>
  </si>
  <si>
    <t>Amount (NZ$)*</t>
  </si>
  <si>
    <t xml:space="preserve">Purpose (for example attending conference on...) </t>
  </si>
  <si>
    <t>Nature (such as hotel costs, airfares, and taxis)</t>
  </si>
  <si>
    <t>Location/s</t>
  </si>
  <si>
    <t>Wellington</t>
  </si>
  <si>
    <t>* GST-inclusive</t>
  </si>
  <si>
    <t>Chief Executive:  Grant McPherson</t>
  </si>
  <si>
    <t>International Travel:  Non-credit card expenses</t>
  </si>
  <si>
    <t>Domestic Travel:  Credit card expenses</t>
  </si>
  <si>
    <t>Domestic Travel:  Non-credit card expenses</t>
  </si>
  <si>
    <t>Total international travel expenses</t>
  </si>
  <si>
    <t>Total for domestic travel expenses</t>
  </si>
  <si>
    <t>Total travel expenses</t>
  </si>
  <si>
    <t>Nature</t>
  </si>
  <si>
    <t>Hospitality provided</t>
  </si>
  <si>
    <t>Hospitality provided:  Non-credit card expenses</t>
  </si>
  <si>
    <t>Total hospitality provided</t>
  </si>
  <si>
    <t>Description</t>
  </si>
  <si>
    <t>Offered by</t>
  </si>
  <si>
    <t>Estimated value</t>
  </si>
  <si>
    <t>Other</t>
  </si>
  <si>
    <t>International Travel:  Credit card expenses</t>
  </si>
  <si>
    <t>Hospitality provided: Credit card expenses</t>
  </si>
  <si>
    <t>Other non-credit card expenses</t>
  </si>
  <si>
    <t xml:space="preserve">Purpose (e.g. farewell for long-serving staff members) </t>
  </si>
  <si>
    <t xml:space="preserve">Purpose (e.g. hosting delegation from...) </t>
  </si>
  <si>
    <t>Other credit card expenses</t>
  </si>
  <si>
    <t>Total other expenses</t>
  </si>
  <si>
    <t xml:space="preserve"> </t>
  </si>
  <si>
    <t>Total</t>
  </si>
  <si>
    <t>Wellington - Auckland</t>
  </si>
  <si>
    <t>Auckland</t>
  </si>
  <si>
    <t>Japan and South Korea market visit</t>
  </si>
  <si>
    <t xml:space="preserve">Domestic taxis for regional staff visits, client visits, and other meetings </t>
  </si>
  <si>
    <t>Coffee (3 people)</t>
  </si>
  <si>
    <t xml:space="preserve">Wellington, Shanghai </t>
  </si>
  <si>
    <t>Coffee (4 people)</t>
  </si>
  <si>
    <t>Cell phone Charges</t>
  </si>
  <si>
    <t>Attendance at ENZ April 2014 board meeting</t>
  </si>
  <si>
    <t>Return airfares and taxi charges - Chief Executive only</t>
  </si>
  <si>
    <t>Attendance at Kiwa Digital production house official opening</t>
  </si>
  <si>
    <t>Breakfast and lunch - Chief Executive only</t>
  </si>
  <si>
    <t>04/06/2014 - 06/06/2014</t>
  </si>
  <si>
    <t xml:space="preserve">Attendance at the Innovation in Tertiary Education Delivery Summit </t>
  </si>
  <si>
    <t>17/06/2014 - 18/06/2014</t>
  </si>
  <si>
    <t>Attendance at ENZ June 2014 board meeting</t>
  </si>
  <si>
    <t>Wellington - Palmerston North</t>
  </si>
  <si>
    <t>Dinner - Chief Executive only</t>
  </si>
  <si>
    <t>Palmerston North</t>
  </si>
  <si>
    <t>11/05/2014 - 18/05/2014</t>
  </si>
  <si>
    <t>Wellington, Auckland, Santiago, Sao Paulo, Brasilia and Bogota</t>
  </si>
  <si>
    <t>Strengthening relationships with Latin American education officials and education agents</t>
  </si>
  <si>
    <t>Santiago</t>
  </si>
  <si>
    <t>Coffee (3 people), Lunch (4 people) and dinner (2 people) with ENZ staff members</t>
  </si>
  <si>
    <t>4 nights accommodation and meals - Chief Executive only</t>
  </si>
  <si>
    <t>Brasilia, Sao Paulo, Bogota and Santiago</t>
  </si>
  <si>
    <t>Lunch (5 people)</t>
  </si>
  <si>
    <t>Lunch (2 people)</t>
  </si>
  <si>
    <t>Vodafone cell phone charges - April 2014</t>
  </si>
  <si>
    <t>Vodafone cell phone charges - May 2014</t>
  </si>
  <si>
    <t>Vodafone cell phone charges - June 2014</t>
  </si>
  <si>
    <t>Institute of Directors annual subscription 01 May 2013 to 30 April 2014</t>
  </si>
  <si>
    <t xml:space="preserve"> Member subscription</t>
  </si>
  <si>
    <t>Chartered Accountant annual subscription fee 2014/2015</t>
  </si>
  <si>
    <t>Member subscription</t>
  </si>
  <si>
    <t>Institute of Financial Professionals New Zealand Inc. full membership to 31 March 2015</t>
  </si>
  <si>
    <t>Return airfares, taxi charges and 2 nights accommodation, breakfast and internet charge - Chief Executive only</t>
  </si>
  <si>
    <t xml:space="preserve">Hosting delegation from Saudi Arabian Ministry of Higher Education </t>
  </si>
  <si>
    <t>Disclosure period:  01/07/2013 - 30/06/2014</t>
  </si>
  <si>
    <t>25/08/2013 - 01/09/2013</t>
  </si>
  <si>
    <t>Attendance at America's Cup Event in San Francisco, US</t>
  </si>
  <si>
    <t>Lunch &amp; Dinner - Chief Executive, ENZ Board Member and ENZ Trade Marketing Manager</t>
  </si>
  <si>
    <t>San Francisco</t>
  </si>
  <si>
    <t>27/05/2013 - 08/06/2013</t>
  </si>
  <si>
    <t>Attendance at NAFSA Conference and meeting with ENZ key contacts in Washington, Los Angeles and San Francisco</t>
  </si>
  <si>
    <t>Los Angeles, Washington, St Louis and San Francisco</t>
  </si>
  <si>
    <t>Attendance at America's Cup Event in US</t>
  </si>
  <si>
    <t>Return international airfares, travel agent service fee and 5 nights accommodation - Chief Executive Only</t>
  </si>
  <si>
    <t>New Zealand &amp; San Francisco</t>
  </si>
  <si>
    <t>Wellington - Dunedin</t>
  </si>
  <si>
    <t>Attendance at NZ Inc. ASEAN Strategy Launch</t>
  </si>
  <si>
    <t>Attendance at Marketing and Branding Committee Meeting</t>
  </si>
  <si>
    <t>07/08/2013 - 14/08/2013</t>
  </si>
  <si>
    <t>Attendance at Education New Zealand Roadshow</t>
  </si>
  <si>
    <t>Lunch - Chief Executive only</t>
  </si>
  <si>
    <t>Wellington - Auckland - Hamilton - Christchurch - Dunedin</t>
  </si>
  <si>
    <t>Dinner - Chief Executive, ENZ Channel Development Manager and ENZ Senior Communication Advisor</t>
  </si>
  <si>
    <t>Attendance at Education New Zealand Road show</t>
  </si>
  <si>
    <t xml:space="preserve">Hosted a lunch meeting with NZQA Chief Executive </t>
  </si>
  <si>
    <t>Coffee (7 people)</t>
  </si>
  <si>
    <t xml:space="preserve">Hosted a dinner with ENZ VIP guests in America's Cup Event </t>
  </si>
  <si>
    <t>Dinner (11 people)</t>
  </si>
  <si>
    <t>Hosted a lunch with ENZ VIP guests in America's Cup Event</t>
  </si>
  <si>
    <t>Lunch (10 people)</t>
  </si>
  <si>
    <t>Lunch (12 people)</t>
  </si>
  <si>
    <t>Coffee (2 people)</t>
  </si>
  <si>
    <t>Meeting with Tertiary Education Commission Chief Executive</t>
  </si>
  <si>
    <t>Meeting with ENZ Board member and ENZ International Marketing Director</t>
  </si>
  <si>
    <t>Hosted a dinner meeting with ENZ Leadership Team (after all-day planning session)</t>
  </si>
  <si>
    <t>Dinner (7 people)</t>
  </si>
  <si>
    <t>Dinner at Martin Bosley's</t>
  </si>
  <si>
    <t xml:space="preserve">Michelle Boag </t>
  </si>
  <si>
    <t>Unknown</t>
  </si>
  <si>
    <t>Dinner at Japanese Ambassador House</t>
  </si>
  <si>
    <t>Japanese Ambassador</t>
  </si>
  <si>
    <t>National Day of Chile reception at Shed 11</t>
  </si>
  <si>
    <t>Chilean Ambassador</t>
  </si>
  <si>
    <t>Lunch at Pravda Café</t>
  </si>
  <si>
    <t>Wellington &amp; San Francisco</t>
  </si>
  <si>
    <t xml:space="preserve">1 Night accommodation in Auckland </t>
  </si>
  <si>
    <t>15/11/2013 - 22/11/2013</t>
  </si>
  <si>
    <t>Tokyo, Seoul</t>
  </si>
  <si>
    <t>Tokyo, Seoul, Auckland</t>
  </si>
  <si>
    <t xml:space="preserve">Attendance at NZ Education Story AV viewing </t>
  </si>
  <si>
    <t>08/10/2013 - 09/10/2013</t>
  </si>
  <si>
    <t xml:space="preserve">Auckland industry visit </t>
  </si>
  <si>
    <t>Attendance at NZ Education Story briefing to NZ Inc. agencies</t>
  </si>
  <si>
    <t>Meeting with Korean TV film crew</t>
  </si>
  <si>
    <t>Attendance at ENZ Leadership Team planning day</t>
  </si>
  <si>
    <t>Attendance at Strategic Roadmap workshop</t>
  </si>
  <si>
    <t>Parking and lunch - Chief Executive only</t>
  </si>
  <si>
    <t>Attendance at Marketing and Branding Committee meeting</t>
  </si>
  <si>
    <t>07/11/2013 - 08/11/2013</t>
  </si>
  <si>
    <t>Attendance at NZIEC Conference 2013</t>
  </si>
  <si>
    <t>Wellington - Christchurch</t>
  </si>
  <si>
    <t>Breakfast (2 people)</t>
  </si>
  <si>
    <t>Hosted a coffee meeting with prospective employee</t>
  </si>
  <si>
    <t>Venue hire for ENZ Marketing and Brand Committee meeting</t>
  </si>
  <si>
    <t>Room hire and morning tea food</t>
  </si>
  <si>
    <t>Dinner (3 people)</t>
  </si>
  <si>
    <t xml:space="preserve">Wellington </t>
  </si>
  <si>
    <t>Meeting with NZQA</t>
  </si>
  <si>
    <t>Wellington, Tokyo, Seoul</t>
  </si>
  <si>
    <t>01/03/2014 - 08/03/2014</t>
  </si>
  <si>
    <t>Attendance at Intensive workshop sessions to progress business planning and delivery and enhance One Team performance.</t>
  </si>
  <si>
    <t>Wellington, Auckland and Shanghai</t>
  </si>
  <si>
    <t xml:space="preserve">Presenting on the Festival of Education </t>
  </si>
  <si>
    <t>27/03/2014 - 28/03/2014</t>
  </si>
  <si>
    <t xml:space="preserve">Attendance at NZ Story board meeting </t>
  </si>
  <si>
    <t>Breakfast and parking - Chief Executive only</t>
  </si>
  <si>
    <t>Return airfares, 1 night accommodation, breakfast, dinner, car park, internet, rental car and taxi charge - Chief Executive only</t>
  </si>
  <si>
    <t>Takapuna</t>
  </si>
  <si>
    <t xml:space="preserve">Hosted a dinner meeting with Indian journalist visit </t>
  </si>
  <si>
    <t>Breakfast - Chief Executive only</t>
  </si>
  <si>
    <t>Vodafone cell phone charges - January 2014</t>
  </si>
  <si>
    <t>Vodafone cell phone charges - February 2014</t>
  </si>
  <si>
    <t>Vodafone cell phone charges - March 2014</t>
  </si>
  <si>
    <t>Taxi charges and meals - Chief Executive only</t>
  </si>
  <si>
    <t>Return international airfares, travel agent service fee, 1 night accommodation in Auckland and Wellington airport parking - Chief Executive only</t>
  </si>
  <si>
    <t>01/07/2013 - 30/06/2014</t>
  </si>
  <si>
    <t>Vodafone cell phone charges - July 2013</t>
  </si>
  <si>
    <t>Vodafone cell phone charges - August 2013</t>
  </si>
  <si>
    <t>Vodafone cell phone charges - September 2013</t>
  </si>
  <si>
    <t>Vodafone cell phone charges - October 2013</t>
  </si>
  <si>
    <t>Vodafone cell phone charges - November 2013</t>
  </si>
  <si>
    <t>Vodafone cell phone charges - December 2013</t>
  </si>
  <si>
    <t>Return international airfares, travel agent service fee, food and drink in Japan &amp; Korea, coffee and  2 nights accommodation in Auckland - Chief Executive only</t>
  </si>
  <si>
    <t>5 nights accommodation and meals in Japan and South Korea - Chief Executive only</t>
  </si>
  <si>
    <t>5 nights accommodation and meals in Shanghai - Chief Executive only</t>
  </si>
  <si>
    <t>1 night accommodation, parking, lunch and breakfast - Chief Executive only</t>
  </si>
  <si>
    <t xml:space="preserve">Meeting with Heads of Missions in Indonesia, Malaysia, Vietnam and Singapore in relation to the new structure in South East Asia </t>
  </si>
  <si>
    <t>Vietnam</t>
  </si>
  <si>
    <t>Taxi charges - Chief Executive only</t>
  </si>
  <si>
    <t>Dinner (2 people)</t>
  </si>
  <si>
    <t xml:space="preserve">Breakfast (2 people) </t>
  </si>
  <si>
    <t>Wellington Airport parking  - Chief Executive only</t>
  </si>
  <si>
    <t>Wellington Airport parking - Chief Executive only</t>
  </si>
  <si>
    <t>Taxi charge - Chief Executive only</t>
  </si>
  <si>
    <t>Parking - Chief Executive only</t>
  </si>
  <si>
    <t>Return airfares - Chief Executive only</t>
  </si>
  <si>
    <t>Return airfares, accommodation and taxi charges - Chief Executive only</t>
  </si>
  <si>
    <t>Online assisted booking fees - Chief Executive only</t>
  </si>
  <si>
    <t>Return airfares, car rental and taxi charges - Chief Executive only</t>
  </si>
  <si>
    <t>Return airfares, accommodation, meals and taxi charges - Chief Executive only</t>
  </si>
  <si>
    <t>1 night accommodation, breakfast and reimbursement for use of private motor vehicle - Chief Executive only</t>
  </si>
  <si>
    <t>Lunch with ENZ staff (3 people) and dinner (Chief Executive only)</t>
  </si>
  <si>
    <t>Hosted a dinner meeting with Chairman of the Japan Association of Overseas Study</t>
  </si>
  <si>
    <t>Lunch with NZTE Regional Director The Americas to re-plan and debrief on the South American trip</t>
  </si>
  <si>
    <t>Meeting with Auckland Tourism Events and Economic Development Chair and Chief Executive</t>
  </si>
  <si>
    <t>Return international airfares, travel agent service fees, taxi in Brasilia, breakfast at Auckland airport and Wellington airport parking - Chief Executive only</t>
  </si>
  <si>
    <t>Meeting with ENZ VIP guests in America's Cup Event</t>
  </si>
  <si>
    <t xml:space="preserve">Meeting regarding Chief Executive professional development </t>
  </si>
  <si>
    <t>Meeting with ENZ board member</t>
  </si>
  <si>
    <t>Meeting with institution representative</t>
  </si>
  <si>
    <t>Interviewing with International Channel Shanghai's producers of All About Going Abroad</t>
  </si>
  <si>
    <t>Attending a meeting with Chief Executive Tertiary Education Commission</t>
  </si>
  <si>
    <t>Meeting with consultant to discuss possible finance management training for education providers</t>
  </si>
  <si>
    <t>Lunch with consultant to discuss business development</t>
  </si>
  <si>
    <t>Meeting with Auckland Tourism Events and Economic Development, ENZ staff member and Education Group</t>
  </si>
  <si>
    <t>Clemenger Group NZ Chief Executive</t>
  </si>
  <si>
    <t>Meeting with consultant</t>
  </si>
  <si>
    <t>Hosting Chief Executive of an education provider</t>
  </si>
  <si>
    <t xml:space="preserve">Meeting with Chief Executive of an education provider and Immigration New Zealand </t>
  </si>
  <si>
    <t>12 nights accommodation for ENZ VIP guests</t>
  </si>
  <si>
    <t>Visit Otago University</t>
  </si>
  <si>
    <t>Meeting with Chief Executive of marketing supplier</t>
  </si>
  <si>
    <t>Hosted a breakfast meeting with Chief Executive of an education provider</t>
  </si>
  <si>
    <t>Visit MacLeans College and ATEED</t>
  </si>
  <si>
    <t>Meeting with ENZ General Manager and staff member</t>
  </si>
  <si>
    <t xml:space="preserve">Hosted a lunch meeting with prospective employee </t>
  </si>
  <si>
    <t>Institute of Directors annual subscription 01 May 2014 to 30 April 2015</t>
  </si>
  <si>
    <t>Attendance at MindLab launch</t>
  </si>
  <si>
    <t xml:space="preserve">Gifts and Hospitality received                                                                                                                                                           </t>
  </si>
  <si>
    <t>(Note: the estimated values are unknown but all are less than $100)</t>
  </si>
  <si>
    <t>15/11/2013 - 23/11/2013</t>
  </si>
  <si>
    <t>Vietnam visa application fee</t>
  </si>
  <si>
    <t xml:space="preserve">Lunch with consultant to discuss current projects and future initiatives  </t>
  </si>
  <si>
    <t>Farewell for ENZ staff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</si>
</sst>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/>
  </cellStyleXfs>
  <cellXfs count="80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3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/>
    </xf>
    <xf numFmtId="0" fontId="0" fillId="0" borderId="0" xfId="0" applyFont="1" applyAlignment="1"/>
    <xf numFmtId="0" fontId="4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4" borderId="2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7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6" fontId="0" fillId="0" borderId="0" xfId="0" applyNumberFormat="1" applyFont="1" applyAlignment="1"/>
    <xf numFmtId="8" fontId="4" fillId="4" borderId="2" xfId="0" applyNumberFormat="1" applyFont="1" applyFill="1" applyBorder="1" applyAlignment="1">
      <alignment horizontal="left" vertical="center"/>
    </xf>
    <xf numFmtId="8" fontId="4" fillId="0" borderId="0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vertical="center" wrapText="1"/>
    </xf>
    <xf numFmtId="164" fontId="4" fillId="4" borderId="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4" borderId="8" xfId="0" applyFont="1" applyFill="1" applyBorder="1" applyAlignment="1">
      <alignment horizontal="left" vertical="center" wrapText="1"/>
    </xf>
    <xf numFmtId="14" fontId="7" fillId="0" borderId="9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8" fontId="4" fillId="0" borderId="0" xfId="0" applyNumberFormat="1" applyFont="1" applyBorder="1" applyAlignment="1">
      <alignment horizontal="center" vertical="center" wrapText="1"/>
    </xf>
    <xf numFmtId="8" fontId="4" fillId="4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7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topLeftCell="A4" zoomScale="115" zoomScaleNormal="115" workbookViewId="0">
      <selection activeCell="B62" sqref="B62"/>
    </sheetView>
  </sheetViews>
  <sheetFormatPr defaultColWidth="9.140625" defaultRowHeight="15" x14ac:dyDescent="0.25"/>
  <cols>
    <col min="1" max="1" width="20.85546875" style="2" customWidth="1"/>
    <col min="2" max="2" width="11.140625" style="18" customWidth="1"/>
    <col min="3" max="3" width="43.28515625" style="2" customWidth="1"/>
    <col min="4" max="4" width="41.5703125" style="2" customWidth="1"/>
    <col min="5" max="5" width="19.140625" style="2" customWidth="1"/>
    <col min="6" max="16384" width="9.140625" style="2"/>
  </cols>
  <sheetData>
    <row r="1" spans="1:5" ht="27" customHeight="1" x14ac:dyDescent="0.3">
      <c r="A1" s="66" t="s">
        <v>0</v>
      </c>
      <c r="B1" s="66"/>
      <c r="C1" s="66"/>
      <c r="D1" s="66"/>
      <c r="E1" s="66"/>
    </row>
    <row r="2" spans="1:5" s="1" customFormat="1" ht="30" customHeight="1" x14ac:dyDescent="0.3">
      <c r="A2" s="5" t="s">
        <v>9</v>
      </c>
      <c r="B2" s="38"/>
      <c r="C2" s="39"/>
      <c r="D2" s="67" t="s">
        <v>71</v>
      </c>
      <c r="E2" s="67"/>
    </row>
    <row r="3" spans="1:5" ht="15.6" x14ac:dyDescent="0.3">
      <c r="A3" s="8"/>
      <c r="B3" s="10"/>
      <c r="C3" s="9"/>
      <c r="D3" s="10"/>
      <c r="E3" s="11"/>
    </row>
    <row r="4" spans="1:5" ht="21.95" customHeight="1" x14ac:dyDescent="0.3">
      <c r="A4" s="74" t="s">
        <v>1</v>
      </c>
      <c r="B4" s="75"/>
      <c r="C4" s="75"/>
      <c r="D4" s="75"/>
      <c r="E4" s="76"/>
    </row>
    <row r="5" spans="1:5" s="15" customFormat="1" ht="21.95" customHeight="1" x14ac:dyDescent="0.3">
      <c r="A5" s="68" t="s">
        <v>24</v>
      </c>
      <c r="B5" s="69"/>
      <c r="C5" s="69"/>
      <c r="D5" s="69"/>
      <c r="E5" s="70"/>
    </row>
    <row r="6" spans="1:5" s="3" customFormat="1" ht="27.6" x14ac:dyDescent="0.3">
      <c r="A6" s="12" t="s">
        <v>2</v>
      </c>
      <c r="B6" s="13" t="s">
        <v>3</v>
      </c>
      <c r="C6" s="13" t="s">
        <v>4</v>
      </c>
      <c r="D6" s="13" t="s">
        <v>5</v>
      </c>
      <c r="E6" s="14" t="s">
        <v>6</v>
      </c>
    </row>
    <row r="7" spans="1:5" s="3" customFormat="1" ht="27.6" x14ac:dyDescent="0.3">
      <c r="A7" s="32" t="s">
        <v>72</v>
      </c>
      <c r="B7" s="31">
        <v>375.65</v>
      </c>
      <c r="C7" s="30" t="s">
        <v>73</v>
      </c>
      <c r="D7" s="40" t="s">
        <v>74</v>
      </c>
      <c r="E7" s="41" t="s">
        <v>75</v>
      </c>
    </row>
    <row r="8" spans="1:5" s="3" customFormat="1" ht="27.6" x14ac:dyDescent="0.3">
      <c r="A8" s="32" t="s">
        <v>72</v>
      </c>
      <c r="B8" s="31">
        <v>6032.3899999999994</v>
      </c>
      <c r="C8" s="30" t="s">
        <v>73</v>
      </c>
      <c r="D8" s="40" t="s">
        <v>196</v>
      </c>
      <c r="E8" s="41" t="s">
        <v>75</v>
      </c>
    </row>
    <row r="9" spans="1:5" s="3" customFormat="1" ht="14.45" x14ac:dyDescent="0.3">
      <c r="A9" s="32">
        <v>41590</v>
      </c>
      <c r="B9" s="31">
        <v>242.5</v>
      </c>
      <c r="C9" s="30" t="s">
        <v>35</v>
      </c>
      <c r="D9" s="40" t="s">
        <v>112</v>
      </c>
      <c r="E9" s="41" t="s">
        <v>34</v>
      </c>
    </row>
    <row r="10" spans="1:5" s="3" customFormat="1" ht="27.6" x14ac:dyDescent="0.3">
      <c r="A10" s="32" t="s">
        <v>113</v>
      </c>
      <c r="B10" s="31">
        <f>691.77+704.73-660.33+43.2+15.81+1040.1-48.04</f>
        <v>1787.2399999999998</v>
      </c>
      <c r="C10" s="30" t="s">
        <v>35</v>
      </c>
      <c r="D10" s="40" t="s">
        <v>160</v>
      </c>
      <c r="E10" s="41" t="s">
        <v>114</v>
      </c>
    </row>
    <row r="11" spans="1:5" s="3" customFormat="1" ht="41.45" x14ac:dyDescent="0.3">
      <c r="A11" s="32" t="s">
        <v>136</v>
      </c>
      <c r="B11" s="31">
        <f>59.57+1698.44</f>
        <v>1758.01</v>
      </c>
      <c r="C11" s="30" t="s">
        <v>137</v>
      </c>
      <c r="D11" s="40" t="s">
        <v>161</v>
      </c>
      <c r="E11" s="41" t="s">
        <v>138</v>
      </c>
    </row>
    <row r="12" spans="1:5" s="3" customFormat="1" ht="31.15" customHeight="1" x14ac:dyDescent="0.3">
      <c r="A12" s="32">
        <v>41774</v>
      </c>
      <c r="B12" s="31">
        <v>117.87</v>
      </c>
      <c r="C12" s="30" t="s">
        <v>54</v>
      </c>
      <c r="D12" s="40" t="s">
        <v>56</v>
      </c>
      <c r="E12" s="41" t="s">
        <v>55</v>
      </c>
    </row>
    <row r="13" spans="1:5" s="3" customFormat="1" ht="27.6" x14ac:dyDescent="0.3">
      <c r="A13" s="32" t="s">
        <v>52</v>
      </c>
      <c r="B13" s="31">
        <v>1661.22</v>
      </c>
      <c r="C13" s="30" t="s">
        <v>54</v>
      </c>
      <c r="D13" s="40" t="s">
        <v>57</v>
      </c>
      <c r="E13" s="41" t="s">
        <v>58</v>
      </c>
    </row>
    <row r="14" spans="1:5" s="3" customFormat="1" ht="41.45" x14ac:dyDescent="0.3">
      <c r="A14" s="32">
        <v>41801</v>
      </c>
      <c r="B14" s="31">
        <v>150</v>
      </c>
      <c r="C14" s="30" t="s">
        <v>163</v>
      </c>
      <c r="D14" s="40" t="s">
        <v>208</v>
      </c>
      <c r="E14" s="41" t="s">
        <v>164</v>
      </c>
    </row>
    <row r="15" spans="1:5" s="15" customFormat="1" ht="21.95" customHeight="1" x14ac:dyDescent="0.3">
      <c r="A15" s="68" t="s">
        <v>10</v>
      </c>
      <c r="B15" s="69"/>
      <c r="C15" s="69"/>
      <c r="D15" s="69"/>
      <c r="E15" s="70"/>
    </row>
    <row r="16" spans="1:5" s="15" customFormat="1" ht="42.6" customHeight="1" x14ac:dyDescent="0.3">
      <c r="A16" s="63" t="s">
        <v>76</v>
      </c>
      <c r="B16" s="57">
        <v>419.41</v>
      </c>
      <c r="C16" s="61" t="s">
        <v>77</v>
      </c>
      <c r="D16" s="62" t="s">
        <v>150</v>
      </c>
      <c r="E16" s="58" t="s">
        <v>78</v>
      </c>
    </row>
    <row r="17" spans="1:6" s="15" customFormat="1" ht="43.15" customHeight="1" x14ac:dyDescent="0.3">
      <c r="A17" s="32" t="s">
        <v>72</v>
      </c>
      <c r="B17" s="59">
        <f>6401.68+2617.9+224.2</f>
        <v>9243.7800000000007</v>
      </c>
      <c r="C17" s="30" t="s">
        <v>79</v>
      </c>
      <c r="D17" s="49" t="s">
        <v>80</v>
      </c>
      <c r="E17" s="60" t="s">
        <v>81</v>
      </c>
    </row>
    <row r="18" spans="1:6" s="15" customFormat="1" ht="58.15" customHeight="1" x14ac:dyDescent="0.3">
      <c r="A18" s="32" t="s">
        <v>207</v>
      </c>
      <c r="B18" s="31">
        <f>8046.22+201.54+471.9+4.9+83.56</f>
        <v>8808.119999999999</v>
      </c>
      <c r="C18" s="30" t="s">
        <v>35</v>
      </c>
      <c r="D18" s="49" t="s">
        <v>159</v>
      </c>
      <c r="E18" s="41" t="s">
        <v>115</v>
      </c>
    </row>
    <row r="19" spans="1:6" s="15" customFormat="1" ht="42.6" customHeight="1" x14ac:dyDescent="0.3">
      <c r="A19" s="32" t="s">
        <v>136</v>
      </c>
      <c r="B19" s="31">
        <f>6004.48+236.13+239+7</f>
        <v>6486.61</v>
      </c>
      <c r="C19" s="30" t="s">
        <v>137</v>
      </c>
      <c r="D19" s="49" t="s">
        <v>151</v>
      </c>
      <c r="E19" s="41" t="s">
        <v>138</v>
      </c>
    </row>
    <row r="20" spans="1:6" s="55" customFormat="1" ht="48.6" customHeight="1" x14ac:dyDescent="0.3">
      <c r="A20" s="54" t="s">
        <v>52</v>
      </c>
      <c r="B20" s="31">
        <f>18770.43+455-45.88</f>
        <v>19179.55</v>
      </c>
      <c r="C20" s="30" t="s">
        <v>54</v>
      </c>
      <c r="D20" s="49" t="s">
        <v>182</v>
      </c>
      <c r="E20" s="41" t="s">
        <v>53</v>
      </c>
    </row>
    <row r="21" spans="1:6" s="15" customFormat="1" ht="30" x14ac:dyDescent="0.25">
      <c r="A21" s="19" t="s">
        <v>13</v>
      </c>
      <c r="B21" s="35">
        <f>SUM(B7:B20)</f>
        <v>56262.349999999991</v>
      </c>
      <c r="C21" s="16"/>
      <c r="D21" s="16"/>
      <c r="E21" s="20"/>
    </row>
    <row r="22" spans="1:6" s="15" customFormat="1" ht="21.95" customHeight="1" x14ac:dyDescent="0.25">
      <c r="A22" s="71" t="s">
        <v>11</v>
      </c>
      <c r="B22" s="72"/>
      <c r="C22" s="72"/>
      <c r="D22" s="72"/>
      <c r="E22" s="73"/>
    </row>
    <row r="23" spans="1:6" s="15" customFormat="1" x14ac:dyDescent="0.25">
      <c r="A23" s="32">
        <v>41459</v>
      </c>
      <c r="B23" s="31">
        <v>29</v>
      </c>
      <c r="C23" s="30" t="s">
        <v>197</v>
      </c>
      <c r="D23" s="40" t="s">
        <v>168</v>
      </c>
      <c r="E23" s="41" t="s">
        <v>82</v>
      </c>
    </row>
    <row r="24" spans="1:6" s="15" customFormat="1" x14ac:dyDescent="0.25">
      <c r="A24" s="32">
        <v>41467</v>
      </c>
      <c r="B24" s="31">
        <v>29</v>
      </c>
      <c r="C24" s="30" t="s">
        <v>83</v>
      </c>
      <c r="D24" s="40" t="s">
        <v>169</v>
      </c>
      <c r="E24" s="41" t="s">
        <v>33</v>
      </c>
    </row>
    <row r="25" spans="1:6" s="15" customFormat="1" ht="25.5" x14ac:dyDescent="0.25">
      <c r="A25" s="32">
        <v>41487</v>
      </c>
      <c r="B25" s="31">
        <v>29</v>
      </c>
      <c r="C25" s="30" t="s">
        <v>84</v>
      </c>
      <c r="D25" s="40" t="s">
        <v>169</v>
      </c>
      <c r="E25" s="41" t="s">
        <v>33</v>
      </c>
    </row>
    <row r="26" spans="1:6" s="15" customFormat="1" ht="51" x14ac:dyDescent="0.25">
      <c r="A26" s="32" t="s">
        <v>85</v>
      </c>
      <c r="B26" s="31">
        <v>34</v>
      </c>
      <c r="C26" s="30" t="s">
        <v>86</v>
      </c>
      <c r="D26" s="40" t="s">
        <v>87</v>
      </c>
      <c r="E26" s="41" t="s">
        <v>88</v>
      </c>
      <c r="F26" s="15" t="s">
        <v>31</v>
      </c>
    </row>
    <row r="27" spans="1:6" s="15" customFormat="1" ht="51" x14ac:dyDescent="0.25">
      <c r="A27" s="32" t="s">
        <v>85</v>
      </c>
      <c r="B27" s="31">
        <v>261.7</v>
      </c>
      <c r="C27" s="30" t="s">
        <v>86</v>
      </c>
      <c r="D27" s="40" t="s">
        <v>89</v>
      </c>
      <c r="E27" s="41" t="s">
        <v>88</v>
      </c>
    </row>
    <row r="28" spans="1:6" s="15" customFormat="1" x14ac:dyDescent="0.25">
      <c r="A28" s="32">
        <v>41551</v>
      </c>
      <c r="B28" s="31">
        <v>29</v>
      </c>
      <c r="C28" s="30" t="s">
        <v>116</v>
      </c>
      <c r="D28" s="40" t="s">
        <v>169</v>
      </c>
      <c r="E28" s="41" t="s">
        <v>33</v>
      </c>
    </row>
    <row r="29" spans="1:6" s="15" customFormat="1" ht="25.5" x14ac:dyDescent="0.25">
      <c r="A29" s="32" t="s">
        <v>117</v>
      </c>
      <c r="B29" s="31">
        <f>23+7.8+14.6+12.9+12.5+9.5+163.48</f>
        <v>243.77999999999997</v>
      </c>
      <c r="C29" s="30" t="s">
        <v>118</v>
      </c>
      <c r="D29" s="40" t="s">
        <v>162</v>
      </c>
      <c r="E29" s="41" t="s">
        <v>33</v>
      </c>
    </row>
    <row r="30" spans="1:6" s="15" customFormat="1" ht="25.5" x14ac:dyDescent="0.25">
      <c r="A30" s="32">
        <v>41565</v>
      </c>
      <c r="B30" s="31">
        <v>12.8</v>
      </c>
      <c r="C30" s="30" t="s">
        <v>119</v>
      </c>
      <c r="D30" s="40" t="s">
        <v>170</v>
      </c>
      <c r="E30" s="41" t="s">
        <v>7</v>
      </c>
    </row>
    <row r="31" spans="1:6" s="15" customFormat="1" x14ac:dyDescent="0.25">
      <c r="A31" s="32">
        <v>41590</v>
      </c>
      <c r="B31" s="31">
        <v>6.5</v>
      </c>
      <c r="C31" s="30" t="s">
        <v>120</v>
      </c>
      <c r="D31" s="40" t="s">
        <v>87</v>
      </c>
      <c r="E31" s="41" t="s">
        <v>33</v>
      </c>
    </row>
    <row r="32" spans="1:6" s="15" customFormat="1" x14ac:dyDescent="0.25">
      <c r="A32" s="32">
        <v>41593</v>
      </c>
      <c r="B32" s="31">
        <v>9.5</v>
      </c>
      <c r="C32" s="30" t="s">
        <v>121</v>
      </c>
      <c r="D32" s="40" t="s">
        <v>171</v>
      </c>
      <c r="E32" s="41" t="s">
        <v>7</v>
      </c>
    </row>
    <row r="33" spans="1:6" s="15" customFormat="1" x14ac:dyDescent="0.25">
      <c r="A33" s="32">
        <v>41620</v>
      </c>
      <c r="B33" s="31">
        <v>44.5</v>
      </c>
      <c r="C33" s="30" t="s">
        <v>122</v>
      </c>
      <c r="D33" s="40" t="s">
        <v>123</v>
      </c>
      <c r="E33" s="41" t="s">
        <v>33</v>
      </c>
      <c r="F33" s="15" t="s">
        <v>31</v>
      </c>
    </row>
    <row r="34" spans="1:6" s="15" customFormat="1" ht="25.5" x14ac:dyDescent="0.25">
      <c r="A34" s="32">
        <v>41675</v>
      </c>
      <c r="B34" s="31">
        <v>29</v>
      </c>
      <c r="C34" s="30" t="s">
        <v>181</v>
      </c>
      <c r="D34" s="40" t="s">
        <v>169</v>
      </c>
      <c r="E34" s="41" t="s">
        <v>7</v>
      </c>
    </row>
    <row r="35" spans="1:6" s="55" customFormat="1" x14ac:dyDescent="0.25">
      <c r="A35" s="56">
        <v>41719</v>
      </c>
      <c r="B35" s="57">
        <v>17.5</v>
      </c>
      <c r="C35" s="61" t="s">
        <v>139</v>
      </c>
      <c r="D35" s="62" t="s">
        <v>37</v>
      </c>
      <c r="E35" s="58" t="s">
        <v>34</v>
      </c>
    </row>
    <row r="36" spans="1:6" s="15" customFormat="1" ht="25.5" x14ac:dyDescent="0.25">
      <c r="A36" s="32" t="s">
        <v>140</v>
      </c>
      <c r="B36" s="31">
        <v>30</v>
      </c>
      <c r="C36" s="30" t="s">
        <v>141</v>
      </c>
      <c r="D36" s="40" t="s">
        <v>142</v>
      </c>
      <c r="E36" s="41" t="s">
        <v>34</v>
      </c>
    </row>
    <row r="37" spans="1:6" s="15" customFormat="1" ht="25.5" x14ac:dyDescent="0.25">
      <c r="A37" s="32">
        <v>41761</v>
      </c>
      <c r="B37" s="31">
        <v>21.4</v>
      </c>
      <c r="C37" s="30" t="s">
        <v>43</v>
      </c>
      <c r="D37" s="40" t="s">
        <v>44</v>
      </c>
      <c r="E37" s="41" t="s">
        <v>34</v>
      </c>
    </row>
    <row r="38" spans="1:6" s="55" customFormat="1" ht="25.5" x14ac:dyDescent="0.25">
      <c r="A38" s="56" t="s">
        <v>45</v>
      </c>
      <c r="B38" s="57">
        <f>34.76+38.5</f>
        <v>73.259999999999991</v>
      </c>
      <c r="C38" s="30" t="s">
        <v>46</v>
      </c>
      <c r="D38" s="62" t="s">
        <v>178</v>
      </c>
      <c r="E38" s="58" t="s">
        <v>34</v>
      </c>
    </row>
    <row r="39" spans="1:6" s="15" customFormat="1" x14ac:dyDescent="0.25">
      <c r="A39" s="32">
        <v>41807</v>
      </c>
      <c r="B39" s="31">
        <v>12.8</v>
      </c>
      <c r="C39" s="30" t="s">
        <v>48</v>
      </c>
      <c r="D39" s="40" t="s">
        <v>50</v>
      </c>
      <c r="E39" s="41" t="s">
        <v>51</v>
      </c>
    </row>
    <row r="40" spans="1:6" s="15" customFormat="1" ht="21.95" customHeight="1" x14ac:dyDescent="0.25">
      <c r="A40" s="71" t="s">
        <v>12</v>
      </c>
      <c r="B40" s="72"/>
      <c r="C40" s="72"/>
      <c r="D40" s="72"/>
      <c r="E40" s="73"/>
    </row>
    <row r="41" spans="1:6" s="15" customFormat="1" ht="25.5" x14ac:dyDescent="0.25">
      <c r="A41" s="32">
        <v>41459</v>
      </c>
      <c r="B41" s="31">
        <f>537.52+20.7+184.8</f>
        <v>743.02</v>
      </c>
      <c r="C41" s="30" t="s">
        <v>197</v>
      </c>
      <c r="D41" s="40" t="s">
        <v>42</v>
      </c>
      <c r="E41" s="41" t="s">
        <v>82</v>
      </c>
    </row>
    <row r="42" spans="1:6" s="15" customFormat="1" ht="25.5" x14ac:dyDescent="0.25">
      <c r="A42" s="32">
        <v>41467</v>
      </c>
      <c r="B42" s="31">
        <f>496.83+9.2+148.72</f>
        <v>654.75</v>
      </c>
      <c r="C42" s="30" t="s">
        <v>83</v>
      </c>
      <c r="D42" s="40" t="s">
        <v>42</v>
      </c>
      <c r="E42" s="41" t="s">
        <v>33</v>
      </c>
    </row>
    <row r="43" spans="1:6" s="15" customFormat="1" ht="25.5" x14ac:dyDescent="0.25">
      <c r="A43" s="32">
        <v>41487</v>
      </c>
      <c r="B43" s="31">
        <f>463.25+9.2</f>
        <v>472.45</v>
      </c>
      <c r="C43" s="30" t="s">
        <v>84</v>
      </c>
      <c r="D43" s="40" t="s">
        <v>172</v>
      </c>
      <c r="E43" s="41" t="s">
        <v>33</v>
      </c>
    </row>
    <row r="44" spans="1:6" s="15" customFormat="1" ht="51" x14ac:dyDescent="0.25">
      <c r="A44" s="32" t="s">
        <v>85</v>
      </c>
      <c r="B44" s="31">
        <f>894.76+45.2+949.91+504.46</f>
        <v>2394.33</v>
      </c>
      <c r="C44" s="30" t="s">
        <v>90</v>
      </c>
      <c r="D44" s="40" t="s">
        <v>173</v>
      </c>
      <c r="E44" s="41" t="s">
        <v>88</v>
      </c>
    </row>
    <row r="45" spans="1:6" s="15" customFormat="1" x14ac:dyDescent="0.25">
      <c r="A45" s="32">
        <v>41522</v>
      </c>
      <c r="B45" s="31">
        <v>48.65</v>
      </c>
      <c r="C45" s="30" t="s">
        <v>200</v>
      </c>
      <c r="D45" s="40" t="s">
        <v>174</v>
      </c>
      <c r="E45" s="41" t="s">
        <v>7</v>
      </c>
    </row>
    <row r="46" spans="1:6" s="15" customFormat="1" ht="25.5" x14ac:dyDescent="0.25">
      <c r="A46" s="32">
        <v>41551</v>
      </c>
      <c r="B46" s="31">
        <f>404.54+9.2+78.98</f>
        <v>492.72</v>
      </c>
      <c r="C46" s="30" t="s">
        <v>116</v>
      </c>
      <c r="D46" s="40" t="s">
        <v>42</v>
      </c>
      <c r="E46" s="41" t="s">
        <v>33</v>
      </c>
    </row>
    <row r="47" spans="1:6" s="15" customFormat="1" ht="25.5" x14ac:dyDescent="0.25">
      <c r="A47" s="32" t="s">
        <v>117</v>
      </c>
      <c r="B47" s="31">
        <f>472.45+19.55+130.44+38.17</f>
        <v>660.61</v>
      </c>
      <c r="C47" s="30" t="s">
        <v>118</v>
      </c>
      <c r="D47" s="40" t="s">
        <v>175</v>
      </c>
      <c r="E47" s="41" t="s">
        <v>33</v>
      </c>
    </row>
    <row r="48" spans="1:6" s="15" customFormat="1" ht="25.5" x14ac:dyDescent="0.25">
      <c r="A48" s="32">
        <v>41571</v>
      </c>
      <c r="B48" s="31">
        <v>557.37</v>
      </c>
      <c r="C48" s="30" t="s">
        <v>124</v>
      </c>
      <c r="D48" s="40" t="s">
        <v>42</v>
      </c>
      <c r="E48" s="41" t="s">
        <v>33</v>
      </c>
    </row>
    <row r="49" spans="1:5" s="15" customFormat="1" ht="25.5" x14ac:dyDescent="0.25">
      <c r="A49" s="32" t="s">
        <v>125</v>
      </c>
      <c r="B49" s="31">
        <v>984.41000000000008</v>
      </c>
      <c r="C49" s="30" t="s">
        <v>126</v>
      </c>
      <c r="D49" s="40" t="s">
        <v>176</v>
      </c>
      <c r="E49" s="41" t="s">
        <v>127</v>
      </c>
    </row>
    <row r="50" spans="1:5" s="15" customFormat="1" ht="25.5" x14ac:dyDescent="0.25">
      <c r="A50" s="32">
        <v>41590</v>
      </c>
      <c r="B50" s="31">
        <f>565.59+29.9+77.1</f>
        <v>672.59</v>
      </c>
      <c r="C50" s="30" t="s">
        <v>120</v>
      </c>
      <c r="D50" s="40" t="s">
        <v>42</v>
      </c>
      <c r="E50" s="41" t="s">
        <v>33</v>
      </c>
    </row>
    <row r="51" spans="1:5" s="15" customFormat="1" ht="25.5" x14ac:dyDescent="0.25">
      <c r="A51" s="32">
        <v>41620</v>
      </c>
      <c r="B51" s="31">
        <f>565.6+32.2+15.5+165.66</f>
        <v>778.96</v>
      </c>
      <c r="C51" s="30" t="s">
        <v>122</v>
      </c>
      <c r="D51" s="40" t="s">
        <v>42</v>
      </c>
      <c r="E51" s="41" t="s">
        <v>33</v>
      </c>
    </row>
    <row r="52" spans="1:5" s="15" customFormat="1" ht="25.5" x14ac:dyDescent="0.25">
      <c r="A52" s="32">
        <v>41675</v>
      </c>
      <c r="B52" s="31">
        <f>486.54+9.2+68.86</f>
        <v>564.6</v>
      </c>
      <c r="C52" s="30" t="s">
        <v>181</v>
      </c>
      <c r="D52" s="40" t="s">
        <v>42</v>
      </c>
      <c r="E52" s="41" t="s">
        <v>33</v>
      </c>
    </row>
    <row r="53" spans="1:5" s="15" customFormat="1" ht="25.5" x14ac:dyDescent="0.25">
      <c r="A53" s="32">
        <v>41719</v>
      </c>
      <c r="B53" s="31">
        <f>598.15+32.2+45.87</f>
        <v>676.22</v>
      </c>
      <c r="C53" s="30" t="s">
        <v>139</v>
      </c>
      <c r="D53" s="40" t="s">
        <v>42</v>
      </c>
      <c r="E53" s="41" t="s">
        <v>33</v>
      </c>
    </row>
    <row r="54" spans="1:5" s="15" customFormat="1" ht="38.25" x14ac:dyDescent="0.25">
      <c r="A54" s="32" t="s">
        <v>140</v>
      </c>
      <c r="B54" s="31">
        <f>792.41+12.1+394.6+55.55+181.15</f>
        <v>1435.8100000000002</v>
      </c>
      <c r="C54" s="30" t="s">
        <v>141</v>
      </c>
      <c r="D54" s="40" t="s">
        <v>143</v>
      </c>
      <c r="E54" s="41" t="s">
        <v>33</v>
      </c>
    </row>
    <row r="55" spans="1:5" s="15" customFormat="1" ht="25.5" x14ac:dyDescent="0.25">
      <c r="A55" s="32">
        <v>41740</v>
      </c>
      <c r="B55" s="31">
        <v>605.20000000000005</v>
      </c>
      <c r="C55" s="30" t="s">
        <v>204</v>
      </c>
      <c r="D55" s="40" t="s">
        <v>42</v>
      </c>
      <c r="E55" s="41" t="s">
        <v>33</v>
      </c>
    </row>
    <row r="56" spans="1:5" s="15" customFormat="1" ht="25.5" x14ac:dyDescent="0.25">
      <c r="A56" s="32">
        <v>41745</v>
      </c>
      <c r="B56" s="31">
        <v>855.14</v>
      </c>
      <c r="C56" s="30" t="s">
        <v>41</v>
      </c>
      <c r="D56" s="40" t="s">
        <v>42</v>
      </c>
      <c r="E56" s="41" t="s">
        <v>33</v>
      </c>
    </row>
    <row r="57" spans="1:5" s="15" customFormat="1" ht="25.5" x14ac:dyDescent="0.25">
      <c r="A57" s="32">
        <v>41761</v>
      </c>
      <c r="B57" s="31">
        <f>673.47-21.4</f>
        <v>652.07000000000005</v>
      </c>
      <c r="C57" s="30" t="s">
        <v>43</v>
      </c>
      <c r="D57" s="40" t="s">
        <v>42</v>
      </c>
      <c r="E57" s="41" t="s">
        <v>33</v>
      </c>
    </row>
    <row r="58" spans="1:5" s="15" customFormat="1" ht="38.25" x14ac:dyDescent="0.25">
      <c r="A58" s="32" t="s">
        <v>45</v>
      </c>
      <c r="B58" s="31">
        <f>1661.14-300</f>
        <v>1361.14</v>
      </c>
      <c r="C58" s="30" t="s">
        <v>46</v>
      </c>
      <c r="D58" s="40" t="s">
        <v>69</v>
      </c>
      <c r="E58" s="41" t="s">
        <v>33</v>
      </c>
    </row>
    <row r="59" spans="1:5" s="15" customFormat="1" ht="38.25" x14ac:dyDescent="0.25">
      <c r="A59" s="32" t="s">
        <v>47</v>
      </c>
      <c r="B59" s="31">
        <f>427.81</f>
        <v>427.81</v>
      </c>
      <c r="C59" s="30" t="s">
        <v>48</v>
      </c>
      <c r="D59" s="40" t="s">
        <v>177</v>
      </c>
      <c r="E59" s="41" t="s">
        <v>49</v>
      </c>
    </row>
    <row r="60" spans="1:5" s="15" customFormat="1" ht="25.5" x14ac:dyDescent="0.25">
      <c r="A60" s="32" t="s">
        <v>152</v>
      </c>
      <c r="B60" s="31">
        <f>752.18+193.93</f>
        <v>946.1099999999999</v>
      </c>
      <c r="C60" s="30" t="s">
        <v>36</v>
      </c>
      <c r="D60" s="40" t="s">
        <v>165</v>
      </c>
      <c r="E60" s="41" t="s">
        <v>7</v>
      </c>
    </row>
    <row r="61" spans="1:5" s="15" customFormat="1" ht="30" x14ac:dyDescent="0.25">
      <c r="A61" s="19" t="s">
        <v>14</v>
      </c>
      <c r="B61" s="36">
        <f>SUM(B23:B60)</f>
        <v>16896.699999999997</v>
      </c>
      <c r="C61" s="16"/>
      <c r="D61" s="16"/>
      <c r="E61" s="20"/>
    </row>
    <row r="62" spans="1:5" s="27" customFormat="1" ht="25.5" customHeight="1" x14ac:dyDescent="0.25">
      <c r="A62" s="24" t="s">
        <v>15</v>
      </c>
      <c r="B62" s="37">
        <f>(B21+B61)</f>
        <v>73159.049999999988</v>
      </c>
      <c r="C62" s="21"/>
      <c r="D62" s="22"/>
      <c r="E62" s="23"/>
    </row>
    <row r="63" spans="1:5" x14ac:dyDescent="0.25">
      <c r="A63" s="25" t="s">
        <v>8</v>
      </c>
      <c r="B63" s="25"/>
      <c r="C63" s="25"/>
      <c r="D63" s="25"/>
      <c r="E63" s="25"/>
    </row>
    <row r="64" spans="1:5" x14ac:dyDescent="0.25">
      <c r="B64" s="4"/>
      <c r="C64" s="4"/>
      <c r="D64" s="4"/>
      <c r="E64" s="4"/>
    </row>
  </sheetData>
  <mergeCells count="7">
    <mergeCell ref="A1:E1"/>
    <mergeCell ref="D2:E2"/>
    <mergeCell ref="A5:E5"/>
    <mergeCell ref="A15:E15"/>
    <mergeCell ref="A40:E40"/>
    <mergeCell ref="A22:E22"/>
    <mergeCell ref="A4:E4"/>
  </mergeCells>
  <pageMargins left="0.39370078740157483" right="0.39370078740157483" top="0.39370078740157483" bottom="0.39370078740157483" header="0.31496062992125984" footer="0.31496062992125984"/>
  <pageSetup paperSize="9" fitToHeight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zoomScale="115" zoomScaleNormal="115" workbookViewId="0">
      <selection activeCell="C29" sqref="C29"/>
    </sheetView>
  </sheetViews>
  <sheetFormatPr defaultColWidth="9.140625" defaultRowHeight="15" x14ac:dyDescent="0.25"/>
  <cols>
    <col min="1" max="1" width="20.85546875" style="2" customWidth="1"/>
    <col min="2" max="2" width="10.140625" style="18" customWidth="1"/>
    <col min="3" max="3" width="50.28515625" style="2" customWidth="1"/>
    <col min="4" max="4" width="27" style="2" customWidth="1"/>
    <col min="5" max="5" width="18.28515625" style="2" customWidth="1"/>
    <col min="6" max="16384" width="9.140625" style="2"/>
  </cols>
  <sheetData>
    <row r="1" spans="1:5" ht="27" customHeight="1" x14ac:dyDescent="0.3">
      <c r="A1" s="66" t="s">
        <v>0</v>
      </c>
      <c r="B1" s="66"/>
      <c r="C1" s="66"/>
      <c r="D1" s="66"/>
      <c r="E1" s="66"/>
    </row>
    <row r="2" spans="1:5" s="1" customFormat="1" ht="30" customHeight="1" x14ac:dyDescent="0.3">
      <c r="A2" s="5" t="s">
        <v>9</v>
      </c>
      <c r="B2" s="17"/>
      <c r="C2" s="6"/>
      <c r="D2" s="67" t="str">
        <f>Travel!D2</f>
        <v>Disclosure period:  01/07/2013 - 30/06/2014</v>
      </c>
      <c r="E2" s="67"/>
    </row>
    <row r="3" spans="1:5" ht="15.6" x14ac:dyDescent="0.3">
      <c r="A3" s="8"/>
      <c r="B3" s="10"/>
      <c r="C3" s="9"/>
      <c r="D3" s="10"/>
      <c r="E3" s="11"/>
    </row>
    <row r="4" spans="1:5" ht="21.95" customHeight="1" x14ac:dyDescent="0.3">
      <c r="A4" s="74" t="s">
        <v>17</v>
      </c>
      <c r="B4" s="75"/>
      <c r="C4" s="75"/>
      <c r="D4" s="75"/>
      <c r="E4" s="76"/>
    </row>
    <row r="5" spans="1:5" s="15" customFormat="1" ht="21.95" customHeight="1" x14ac:dyDescent="0.3">
      <c r="A5" s="68" t="s">
        <v>25</v>
      </c>
      <c r="B5" s="69"/>
      <c r="C5" s="69"/>
      <c r="D5" s="69"/>
      <c r="E5" s="70"/>
    </row>
    <row r="6" spans="1:5" s="3" customFormat="1" ht="27.6" x14ac:dyDescent="0.3">
      <c r="A6" s="12" t="s">
        <v>2</v>
      </c>
      <c r="B6" s="13" t="s">
        <v>3</v>
      </c>
      <c r="C6" s="13" t="s">
        <v>28</v>
      </c>
      <c r="D6" s="13" t="s">
        <v>16</v>
      </c>
      <c r="E6" s="14" t="s">
        <v>6</v>
      </c>
    </row>
    <row r="7" spans="1:5" s="3" customFormat="1" ht="14.45" x14ac:dyDescent="0.3">
      <c r="A7" s="32">
        <v>41472</v>
      </c>
      <c r="B7" s="31">
        <v>40.6</v>
      </c>
      <c r="C7" s="30" t="s">
        <v>91</v>
      </c>
      <c r="D7" s="40" t="s">
        <v>60</v>
      </c>
      <c r="E7" s="41" t="s">
        <v>7</v>
      </c>
    </row>
    <row r="8" spans="1:5" s="3" customFormat="1" ht="14.45" x14ac:dyDescent="0.3">
      <c r="A8" s="32">
        <v>41506</v>
      </c>
      <c r="B8" s="31">
        <v>17.3</v>
      </c>
      <c r="C8" s="30" t="s">
        <v>201</v>
      </c>
      <c r="D8" s="40" t="s">
        <v>37</v>
      </c>
      <c r="E8" s="41" t="s">
        <v>7</v>
      </c>
    </row>
    <row r="9" spans="1:5" s="3" customFormat="1" ht="14.45" x14ac:dyDescent="0.3">
      <c r="A9" s="32">
        <v>41515</v>
      </c>
      <c r="B9" s="31">
        <v>24.54</v>
      </c>
      <c r="C9" s="30" t="s">
        <v>183</v>
      </c>
      <c r="D9" s="40" t="s">
        <v>92</v>
      </c>
      <c r="E9" s="41" t="s">
        <v>75</v>
      </c>
    </row>
    <row r="10" spans="1:5" s="3" customFormat="1" ht="14.45" x14ac:dyDescent="0.3">
      <c r="A10" s="32">
        <v>41515</v>
      </c>
      <c r="B10" s="31">
        <v>2257.7800000000002</v>
      </c>
      <c r="C10" s="30" t="s">
        <v>93</v>
      </c>
      <c r="D10" s="40" t="s">
        <v>94</v>
      </c>
      <c r="E10" s="41" t="s">
        <v>75</v>
      </c>
    </row>
    <row r="11" spans="1:5" s="3" customFormat="1" ht="14.45" x14ac:dyDescent="0.3">
      <c r="A11" s="32">
        <v>41515</v>
      </c>
      <c r="B11" s="31">
        <v>414.08</v>
      </c>
      <c r="C11" s="30" t="s">
        <v>95</v>
      </c>
      <c r="D11" s="40" t="s">
        <v>96</v>
      </c>
      <c r="E11" s="41" t="s">
        <v>75</v>
      </c>
    </row>
    <row r="12" spans="1:5" s="3" customFormat="1" ht="14.45" x14ac:dyDescent="0.3">
      <c r="A12" s="32">
        <v>41516</v>
      </c>
      <c r="B12" s="31">
        <v>531.24</v>
      </c>
      <c r="C12" s="30" t="s">
        <v>95</v>
      </c>
      <c r="D12" s="40" t="s">
        <v>97</v>
      </c>
      <c r="E12" s="41" t="s">
        <v>75</v>
      </c>
    </row>
    <row r="13" spans="1:5" s="3" customFormat="1" ht="27.6" x14ac:dyDescent="0.3">
      <c r="A13" s="32">
        <v>41558</v>
      </c>
      <c r="B13" s="31">
        <v>51.1</v>
      </c>
      <c r="C13" s="30" t="s">
        <v>199</v>
      </c>
      <c r="D13" s="40" t="s">
        <v>128</v>
      </c>
      <c r="E13" s="41" t="s">
        <v>7</v>
      </c>
    </row>
    <row r="14" spans="1:5" s="3" customFormat="1" ht="14.45" x14ac:dyDescent="0.3">
      <c r="A14" s="32">
        <v>41563</v>
      </c>
      <c r="B14" s="31">
        <v>42</v>
      </c>
      <c r="C14" s="30" t="s">
        <v>202</v>
      </c>
      <c r="D14" s="40" t="s">
        <v>60</v>
      </c>
      <c r="E14" s="41" t="s">
        <v>34</v>
      </c>
    </row>
    <row r="15" spans="1:5" s="3" customFormat="1" ht="14.45" x14ac:dyDescent="0.3">
      <c r="A15" s="32">
        <v>41570</v>
      </c>
      <c r="B15" s="31">
        <v>8</v>
      </c>
      <c r="C15" s="30" t="s">
        <v>129</v>
      </c>
      <c r="D15" s="40" t="s">
        <v>98</v>
      </c>
      <c r="E15" s="41" t="s">
        <v>7</v>
      </c>
    </row>
    <row r="16" spans="1:5" s="3" customFormat="1" ht="14.45" x14ac:dyDescent="0.3">
      <c r="A16" s="32">
        <v>41576</v>
      </c>
      <c r="B16" s="31">
        <v>192.85</v>
      </c>
      <c r="C16" s="30" t="s">
        <v>130</v>
      </c>
      <c r="D16" s="40" t="s">
        <v>131</v>
      </c>
      <c r="E16" s="41" t="s">
        <v>34</v>
      </c>
    </row>
    <row r="17" spans="1:5" s="3" customFormat="1" ht="27.6" x14ac:dyDescent="0.3">
      <c r="A17" s="32">
        <v>41612</v>
      </c>
      <c r="B17" s="31">
        <v>266</v>
      </c>
      <c r="C17" s="30" t="s">
        <v>179</v>
      </c>
      <c r="D17" s="40" t="s">
        <v>132</v>
      </c>
      <c r="E17" s="41" t="s">
        <v>7</v>
      </c>
    </row>
    <row r="18" spans="1:5" s="3" customFormat="1" ht="14.45" x14ac:dyDescent="0.3">
      <c r="A18" s="32">
        <v>41993</v>
      </c>
      <c r="B18" s="31">
        <v>37.799999999999997</v>
      </c>
      <c r="C18" s="30" t="s">
        <v>129</v>
      </c>
      <c r="D18" s="40" t="s">
        <v>98</v>
      </c>
      <c r="E18" s="41" t="s">
        <v>133</v>
      </c>
    </row>
    <row r="19" spans="1:5" s="3" customFormat="1" ht="14.45" x14ac:dyDescent="0.3">
      <c r="A19" s="32">
        <v>41662</v>
      </c>
      <c r="B19" s="31">
        <v>13.5</v>
      </c>
      <c r="C19" s="30" t="s">
        <v>184</v>
      </c>
      <c r="D19" s="40" t="s">
        <v>37</v>
      </c>
      <c r="E19" s="41" t="s">
        <v>7</v>
      </c>
    </row>
    <row r="20" spans="1:5" s="3" customFormat="1" ht="14.45" x14ac:dyDescent="0.3">
      <c r="A20" s="32">
        <v>41675</v>
      </c>
      <c r="B20" s="31">
        <v>8</v>
      </c>
      <c r="C20" s="30" t="s">
        <v>185</v>
      </c>
      <c r="D20" s="40" t="s">
        <v>98</v>
      </c>
      <c r="E20" s="41" t="s">
        <v>144</v>
      </c>
    </row>
    <row r="21" spans="1:5" s="3" customFormat="1" ht="14.45" x14ac:dyDescent="0.3">
      <c r="A21" s="32">
        <v>41675</v>
      </c>
      <c r="B21" s="31">
        <v>8.5</v>
      </c>
      <c r="C21" s="30" t="s">
        <v>186</v>
      </c>
      <c r="D21" s="40" t="s">
        <v>98</v>
      </c>
      <c r="E21" s="41" t="s">
        <v>34</v>
      </c>
    </row>
    <row r="22" spans="1:5" s="3" customFormat="1" ht="14.45" x14ac:dyDescent="0.3">
      <c r="A22" s="32">
        <v>41681</v>
      </c>
      <c r="B22" s="31">
        <v>255.5</v>
      </c>
      <c r="C22" s="30" t="s">
        <v>145</v>
      </c>
      <c r="D22" s="40" t="s">
        <v>132</v>
      </c>
      <c r="E22" s="41" t="s">
        <v>7</v>
      </c>
    </row>
    <row r="23" spans="1:5" s="3" customFormat="1" ht="14.45" x14ac:dyDescent="0.3">
      <c r="A23" s="32">
        <v>41695</v>
      </c>
      <c r="B23" s="31">
        <v>7.7</v>
      </c>
      <c r="C23" s="30" t="s">
        <v>193</v>
      </c>
      <c r="D23" s="40" t="s">
        <v>98</v>
      </c>
      <c r="E23" s="41" t="s">
        <v>7</v>
      </c>
    </row>
    <row r="24" spans="1:5" s="3" customFormat="1" ht="14.45" x14ac:dyDescent="0.3">
      <c r="A24" s="32">
        <v>41696</v>
      </c>
      <c r="B24" s="31">
        <v>8.3000000000000007</v>
      </c>
      <c r="C24" s="30" t="s">
        <v>186</v>
      </c>
      <c r="D24" s="40" t="s">
        <v>98</v>
      </c>
      <c r="E24" s="41" t="s">
        <v>7</v>
      </c>
    </row>
    <row r="25" spans="1:5" s="3" customFormat="1" ht="27.6" x14ac:dyDescent="0.3">
      <c r="A25" s="32">
        <v>41716</v>
      </c>
      <c r="B25" s="31">
        <v>11.4</v>
      </c>
      <c r="C25" s="30" t="s">
        <v>188</v>
      </c>
      <c r="D25" s="40" t="s">
        <v>146</v>
      </c>
      <c r="E25" s="41" t="s">
        <v>7</v>
      </c>
    </row>
    <row r="26" spans="1:5" s="3" customFormat="1" ht="27.6" x14ac:dyDescent="0.3">
      <c r="A26" s="32">
        <v>41724</v>
      </c>
      <c r="B26" s="31">
        <v>16</v>
      </c>
      <c r="C26" s="30" t="s">
        <v>187</v>
      </c>
      <c r="D26" s="40" t="s">
        <v>39</v>
      </c>
      <c r="E26" s="41" t="s">
        <v>7</v>
      </c>
    </row>
    <row r="27" spans="1:5" s="3" customFormat="1" ht="14.45" x14ac:dyDescent="0.3">
      <c r="A27" s="32">
        <v>41730</v>
      </c>
      <c r="B27" s="31">
        <v>21</v>
      </c>
      <c r="C27" s="30" t="s">
        <v>194</v>
      </c>
      <c r="D27" s="62" t="s">
        <v>166</v>
      </c>
      <c r="E27" s="41" t="s">
        <v>7</v>
      </c>
    </row>
    <row r="28" spans="1:5" s="3" customFormat="1" ht="27.6" x14ac:dyDescent="0.3">
      <c r="A28" s="32">
        <v>41766</v>
      </c>
      <c r="B28" s="31">
        <v>38</v>
      </c>
      <c r="C28" s="30" t="s">
        <v>209</v>
      </c>
      <c r="D28" s="40" t="s">
        <v>60</v>
      </c>
      <c r="E28" s="41" t="s">
        <v>7</v>
      </c>
    </row>
    <row r="29" spans="1:5" s="3" customFormat="1" ht="27.6" x14ac:dyDescent="0.3">
      <c r="A29" s="32">
        <v>41782</v>
      </c>
      <c r="B29" s="31">
        <v>17.899999999999999</v>
      </c>
      <c r="C29" s="30" t="s">
        <v>180</v>
      </c>
      <c r="D29" s="40" t="s">
        <v>60</v>
      </c>
      <c r="E29" s="41" t="s">
        <v>7</v>
      </c>
    </row>
    <row r="30" spans="1:5" s="3" customFormat="1" x14ac:dyDescent="0.25">
      <c r="A30" s="32">
        <v>41807</v>
      </c>
      <c r="B30" s="31">
        <v>46</v>
      </c>
      <c r="C30" s="30" t="s">
        <v>190</v>
      </c>
      <c r="D30" s="40" t="s">
        <v>60</v>
      </c>
      <c r="E30" s="41" t="s">
        <v>7</v>
      </c>
    </row>
    <row r="31" spans="1:5" s="3" customFormat="1" ht="25.5" x14ac:dyDescent="0.25">
      <c r="A31" s="32">
        <v>41815</v>
      </c>
      <c r="B31" s="31">
        <v>16.899999999999999</v>
      </c>
      <c r="C31" s="30" t="s">
        <v>189</v>
      </c>
      <c r="D31" s="40" t="s">
        <v>167</v>
      </c>
      <c r="E31" s="41" t="s">
        <v>7</v>
      </c>
    </row>
    <row r="32" spans="1:5" s="3" customFormat="1" x14ac:dyDescent="0.25">
      <c r="A32" s="19" t="s">
        <v>32</v>
      </c>
      <c r="B32" s="47">
        <f>SUM(B7:B31)</f>
        <v>4351.9899999999989</v>
      </c>
      <c r="C32" s="16"/>
      <c r="D32" s="51"/>
      <c r="E32" s="52"/>
    </row>
    <row r="33" spans="1:5" s="3" customFormat="1" ht="15.75" x14ac:dyDescent="0.25">
      <c r="A33" s="71" t="s">
        <v>18</v>
      </c>
      <c r="B33" s="72"/>
      <c r="C33" s="72"/>
      <c r="D33" s="72"/>
      <c r="E33" s="73"/>
    </row>
    <row r="34" spans="1:5" s="3" customFormat="1" x14ac:dyDescent="0.25">
      <c r="A34" s="32">
        <v>41416</v>
      </c>
      <c r="B34" s="31">
        <v>7.5</v>
      </c>
      <c r="C34" s="30" t="s">
        <v>198</v>
      </c>
      <c r="D34" s="40" t="s">
        <v>98</v>
      </c>
      <c r="E34" s="41" t="s">
        <v>7</v>
      </c>
    </row>
    <row r="35" spans="1:5" s="3" customFormat="1" x14ac:dyDescent="0.25">
      <c r="A35" s="32">
        <v>41451</v>
      </c>
      <c r="B35" s="31">
        <v>7.5</v>
      </c>
      <c r="C35" s="30" t="s">
        <v>99</v>
      </c>
      <c r="D35" s="40" t="s">
        <v>98</v>
      </c>
      <c r="E35" s="41" t="s">
        <v>7</v>
      </c>
    </row>
    <row r="36" spans="1:5" s="3" customFormat="1" ht="25.5" x14ac:dyDescent="0.25">
      <c r="A36" s="32">
        <v>41456</v>
      </c>
      <c r="B36" s="31">
        <v>11.5</v>
      </c>
      <c r="C36" s="30" t="s">
        <v>100</v>
      </c>
      <c r="D36" s="40" t="s">
        <v>37</v>
      </c>
      <c r="E36" s="41" t="s">
        <v>7</v>
      </c>
    </row>
    <row r="37" spans="1:5" s="3" customFormat="1" ht="25.5" x14ac:dyDescent="0.25">
      <c r="A37" s="32">
        <v>41457</v>
      </c>
      <c r="B37" s="31">
        <v>901.5</v>
      </c>
      <c r="C37" s="30" t="s">
        <v>101</v>
      </c>
      <c r="D37" s="40" t="s">
        <v>102</v>
      </c>
      <c r="E37" s="41" t="s">
        <v>7</v>
      </c>
    </row>
    <row r="38" spans="1:5" s="3" customFormat="1" x14ac:dyDescent="0.25">
      <c r="A38" s="32">
        <v>41569</v>
      </c>
      <c r="B38" s="31">
        <v>16.5</v>
      </c>
      <c r="C38" s="30" t="s">
        <v>134</v>
      </c>
      <c r="D38" s="40" t="s">
        <v>39</v>
      </c>
      <c r="E38" s="41" t="s">
        <v>7</v>
      </c>
    </row>
    <row r="39" spans="1:5" s="15" customFormat="1" ht="25.5" x14ac:dyDescent="0.25">
      <c r="A39" s="32">
        <v>41675</v>
      </c>
      <c r="B39" s="31">
        <v>24.5</v>
      </c>
      <c r="C39" s="61" t="s">
        <v>191</v>
      </c>
      <c r="D39" s="40" t="s">
        <v>39</v>
      </c>
      <c r="E39" s="41" t="s">
        <v>34</v>
      </c>
    </row>
    <row r="40" spans="1:5" s="3" customFormat="1" ht="25.5" x14ac:dyDescent="0.25">
      <c r="A40" s="32">
        <v>41718</v>
      </c>
      <c r="B40" s="31">
        <v>21.5</v>
      </c>
      <c r="C40" s="30" t="s">
        <v>195</v>
      </c>
      <c r="D40" s="40" t="s">
        <v>37</v>
      </c>
      <c r="E40" s="41" t="s">
        <v>7</v>
      </c>
    </row>
    <row r="41" spans="1:5" s="3" customFormat="1" ht="25.5" x14ac:dyDescent="0.25">
      <c r="A41" s="43">
        <v>41737</v>
      </c>
      <c r="B41" s="46">
        <v>248</v>
      </c>
      <c r="C41" s="50" t="s">
        <v>70</v>
      </c>
      <c r="D41" s="40" t="s">
        <v>59</v>
      </c>
      <c r="E41" s="41" t="s">
        <v>7</v>
      </c>
    </row>
    <row r="42" spans="1:5" s="3" customFormat="1" x14ac:dyDescent="0.25">
      <c r="A42" s="43"/>
      <c r="B42" s="46"/>
      <c r="C42" s="30"/>
      <c r="D42" s="40"/>
      <c r="E42" s="41"/>
    </row>
    <row r="43" spans="1:5" s="3" customFormat="1" x14ac:dyDescent="0.25">
      <c r="A43" s="19" t="s">
        <v>32</v>
      </c>
      <c r="B43" s="47">
        <f>SUM(B34:B42)</f>
        <v>1238.5</v>
      </c>
      <c r="C43" s="40"/>
      <c r="D43" s="40"/>
      <c r="E43" s="41"/>
    </row>
    <row r="44" spans="1:5" s="3" customFormat="1" ht="30" x14ac:dyDescent="0.25">
      <c r="A44" s="24" t="s">
        <v>19</v>
      </c>
      <c r="B44" s="34">
        <f>B32+B43</f>
        <v>5590.4899999999989</v>
      </c>
      <c r="C44" s="21"/>
      <c r="D44" s="22"/>
      <c r="E44" s="23"/>
    </row>
    <row r="45" spans="1:5" s="3" customFormat="1" x14ac:dyDescent="0.25">
      <c r="A45" s="29" t="s">
        <v>8</v>
      </c>
      <c r="B45" s="25"/>
      <c r="C45" s="26"/>
      <c r="D45" s="25"/>
      <c r="E45" s="25"/>
    </row>
    <row r="46" spans="1:5" s="3" customFormat="1" x14ac:dyDescent="0.25">
      <c r="A46" s="2"/>
      <c r="B46" s="4"/>
      <c r="C46" s="4"/>
      <c r="D46" s="4"/>
      <c r="E46" s="4"/>
    </row>
    <row r="47" spans="1:5" s="3" customFormat="1" x14ac:dyDescent="0.25">
      <c r="A47" s="2"/>
      <c r="B47" s="18"/>
      <c r="C47" s="53"/>
      <c r="D47" s="2"/>
      <c r="E47" s="2"/>
    </row>
    <row r="48" spans="1:5" s="3" customFormat="1" x14ac:dyDescent="0.25">
      <c r="A48" s="2"/>
      <c r="B48" s="18"/>
      <c r="C48" s="2"/>
      <c r="D48" s="2"/>
      <c r="E48" s="2"/>
    </row>
    <row r="49" spans="1:6" s="15" customFormat="1" x14ac:dyDescent="0.25">
      <c r="A49" s="2"/>
      <c r="B49" s="18"/>
      <c r="C49" s="2"/>
      <c r="D49" s="2"/>
      <c r="E49" s="2"/>
    </row>
    <row r="50" spans="1:6" s="27" customFormat="1" ht="25.5" customHeight="1" x14ac:dyDescent="0.25">
      <c r="A50" s="2"/>
      <c r="B50" s="18"/>
      <c r="C50" s="2"/>
      <c r="D50" s="2"/>
      <c r="E50" s="2"/>
      <c r="F50" s="28"/>
    </row>
    <row r="77" spans="2:2" x14ac:dyDescent="0.25">
      <c r="B77" s="18">
        <f>SUM(B47:B76)</f>
        <v>0</v>
      </c>
    </row>
  </sheetData>
  <mergeCells count="5">
    <mergeCell ref="A33:E33"/>
    <mergeCell ref="A1:E1"/>
    <mergeCell ref="D2:E2"/>
    <mergeCell ref="A4:E4"/>
    <mergeCell ref="A5:E5"/>
  </mergeCells>
  <pageMargins left="0.39370078740157483" right="0.39370078740157483" top="0.39370078740157483" bottom="0.39370078740157483" header="0.31496062992125984" footer="0.31496062992125984"/>
  <pageSetup paperSize="9" fitToHeight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zoomScale="115" zoomScaleNormal="115" workbookViewId="0">
      <selection activeCell="C22" sqref="C22"/>
    </sheetView>
  </sheetViews>
  <sheetFormatPr defaultColWidth="9.140625" defaultRowHeight="15" x14ac:dyDescent="0.25"/>
  <cols>
    <col min="1" max="1" width="20.85546875" style="2" customWidth="1"/>
    <col min="2" max="2" width="43.28515625" style="2" customWidth="1"/>
    <col min="3" max="3" width="39.7109375" style="2" customWidth="1"/>
    <col min="4" max="4" width="18.42578125" style="2" customWidth="1"/>
    <col min="5" max="16384" width="9.140625" style="2"/>
  </cols>
  <sheetData>
    <row r="1" spans="1:4" ht="27" customHeight="1" x14ac:dyDescent="0.3">
      <c r="A1" s="66" t="s">
        <v>0</v>
      </c>
      <c r="B1" s="66"/>
      <c r="C1" s="66"/>
      <c r="D1" s="66"/>
    </row>
    <row r="2" spans="1:4" s="1" customFormat="1" ht="30" customHeight="1" x14ac:dyDescent="0.3">
      <c r="A2" s="5" t="s">
        <v>9</v>
      </c>
      <c r="B2" s="6"/>
      <c r="C2" s="67" t="str">
        <f>Travel!D2</f>
        <v>Disclosure period:  01/07/2013 - 30/06/2014</v>
      </c>
      <c r="D2" s="67"/>
    </row>
    <row r="3" spans="1:4" ht="15.6" x14ac:dyDescent="0.3">
      <c r="A3" s="8"/>
      <c r="B3" s="9"/>
      <c r="C3" s="10"/>
      <c r="D3" s="11"/>
    </row>
    <row r="4" spans="1:4" ht="18" x14ac:dyDescent="0.3">
      <c r="A4" s="74" t="s">
        <v>205</v>
      </c>
      <c r="B4" s="75"/>
      <c r="C4" s="75"/>
      <c r="D4" s="76"/>
    </row>
    <row r="5" spans="1:4" s="15" customFormat="1" ht="21.95" customHeight="1" x14ac:dyDescent="0.3">
      <c r="A5" s="77" t="s">
        <v>206</v>
      </c>
      <c r="B5" s="78"/>
      <c r="C5" s="78"/>
      <c r="D5" s="79"/>
    </row>
    <row r="6" spans="1:4" s="3" customFormat="1" ht="14.45" x14ac:dyDescent="0.3">
      <c r="A6" s="12" t="s">
        <v>2</v>
      </c>
      <c r="B6" s="13" t="s">
        <v>20</v>
      </c>
      <c r="C6" s="13" t="s">
        <v>21</v>
      </c>
      <c r="D6" s="14" t="s">
        <v>22</v>
      </c>
    </row>
    <row r="7" spans="1:4" s="3" customFormat="1" ht="14.45" x14ac:dyDescent="0.3">
      <c r="A7" s="32">
        <v>41508</v>
      </c>
      <c r="B7" s="30" t="s">
        <v>103</v>
      </c>
      <c r="C7" s="40" t="s">
        <v>104</v>
      </c>
      <c r="D7" s="41" t="s">
        <v>105</v>
      </c>
    </row>
    <row r="8" spans="1:4" s="3" customFormat="1" ht="14.45" x14ac:dyDescent="0.3">
      <c r="A8" s="32">
        <v>41521</v>
      </c>
      <c r="B8" s="30" t="s">
        <v>106</v>
      </c>
      <c r="C8" s="40" t="s">
        <v>107</v>
      </c>
      <c r="D8" s="41" t="s">
        <v>105</v>
      </c>
    </row>
    <row r="9" spans="1:4" s="3" customFormat="1" ht="14.45" x14ac:dyDescent="0.3">
      <c r="A9" s="32">
        <v>41535</v>
      </c>
      <c r="B9" s="30" t="s">
        <v>108</v>
      </c>
      <c r="C9" s="40" t="s">
        <v>109</v>
      </c>
      <c r="D9" s="41" t="s">
        <v>105</v>
      </c>
    </row>
    <row r="10" spans="1:4" s="3" customFormat="1" ht="25.15" customHeight="1" x14ac:dyDescent="0.25">
      <c r="A10" s="32">
        <v>41536</v>
      </c>
      <c r="B10" s="30" t="s">
        <v>110</v>
      </c>
      <c r="C10" s="40" t="s">
        <v>192</v>
      </c>
      <c r="D10" s="41" t="s">
        <v>105</v>
      </c>
    </row>
    <row r="13" spans="1:4" ht="14.45" x14ac:dyDescent="0.3">
      <c r="B13" s="64"/>
    </row>
  </sheetData>
  <mergeCells count="4">
    <mergeCell ref="A1:D1"/>
    <mergeCell ref="C2:D2"/>
    <mergeCell ref="A4:D4"/>
    <mergeCell ref="A5:D5"/>
  </mergeCells>
  <pageMargins left="0.39370078740157483" right="0.39370078740157483" top="0.39370078740157483" bottom="0.39370078740157483" header="0.31496062992125984" footer="0.31496062992125984"/>
  <pageSetup paperSize="9" fitToHeight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opLeftCell="A31" zoomScale="115" zoomScaleNormal="115" workbookViewId="0">
      <selection activeCell="C21" sqref="C21"/>
    </sheetView>
  </sheetViews>
  <sheetFormatPr defaultColWidth="8.85546875" defaultRowHeight="15" x14ac:dyDescent="0.25"/>
  <cols>
    <col min="1" max="1" width="20.85546875" style="2" customWidth="1"/>
    <col min="2" max="2" width="10.28515625" style="18" customWidth="1"/>
    <col min="3" max="3" width="54.7109375" style="2" customWidth="1"/>
    <col min="4" max="4" width="19.28515625" style="2" customWidth="1"/>
    <col min="5" max="5" width="24.42578125" style="2" customWidth="1"/>
    <col min="6" max="16384" width="8.85546875" style="2"/>
  </cols>
  <sheetData>
    <row r="1" spans="1:6" ht="27" customHeight="1" x14ac:dyDescent="0.3">
      <c r="A1" s="66" t="s">
        <v>0</v>
      </c>
      <c r="B1" s="66"/>
      <c r="C1" s="66"/>
      <c r="D1" s="66"/>
      <c r="E1" s="66"/>
    </row>
    <row r="2" spans="1:6" s="1" customFormat="1" ht="30" customHeight="1" x14ac:dyDescent="0.3">
      <c r="A2" s="5" t="s">
        <v>9</v>
      </c>
      <c r="B2" s="38"/>
      <c r="C2" s="39"/>
      <c r="D2" s="67" t="str">
        <f>Travel!D2</f>
        <v>Disclosure period:  01/07/2013 - 30/06/2014</v>
      </c>
      <c r="E2" s="67"/>
      <c r="F2" s="7"/>
    </row>
    <row r="3" spans="1:6" ht="15.6" x14ac:dyDescent="0.3">
      <c r="A3" s="8"/>
      <c r="B3" s="10"/>
      <c r="C3" s="9"/>
      <c r="D3" s="9"/>
      <c r="E3" s="11"/>
    </row>
    <row r="4" spans="1:6" ht="21.95" customHeight="1" x14ac:dyDescent="0.3">
      <c r="A4" s="74" t="s">
        <v>23</v>
      </c>
      <c r="B4" s="75"/>
      <c r="C4" s="75"/>
      <c r="D4" s="75"/>
      <c r="E4" s="76"/>
    </row>
    <row r="5" spans="1:6" s="15" customFormat="1" ht="21.95" customHeight="1" x14ac:dyDescent="0.3">
      <c r="A5" s="68" t="s">
        <v>29</v>
      </c>
      <c r="B5" s="69"/>
      <c r="C5" s="69"/>
      <c r="D5" s="69"/>
      <c r="E5" s="70"/>
    </row>
    <row r="6" spans="1:6" s="3" customFormat="1" ht="27.6" x14ac:dyDescent="0.3">
      <c r="A6" s="12" t="s">
        <v>2</v>
      </c>
      <c r="B6" s="13" t="s">
        <v>3</v>
      </c>
      <c r="C6" s="13" t="s">
        <v>27</v>
      </c>
      <c r="D6" s="13" t="s">
        <v>16</v>
      </c>
      <c r="E6" s="14" t="s">
        <v>6</v>
      </c>
    </row>
    <row r="7" spans="1:6" s="15" customFormat="1" ht="21.95" customHeight="1" x14ac:dyDescent="0.3">
      <c r="A7" s="71" t="s">
        <v>26</v>
      </c>
      <c r="B7" s="72"/>
      <c r="C7" s="72"/>
      <c r="D7" s="72"/>
      <c r="E7" s="73"/>
    </row>
    <row r="8" spans="1:6" s="15" customFormat="1" ht="16.899999999999999" customHeight="1" x14ac:dyDescent="0.3">
      <c r="A8" s="43">
        <v>41499</v>
      </c>
      <c r="B8" s="46">
        <v>167.13</v>
      </c>
      <c r="C8" s="50" t="s">
        <v>153</v>
      </c>
      <c r="D8" s="44" t="s">
        <v>40</v>
      </c>
      <c r="E8" s="45" t="s">
        <v>7</v>
      </c>
    </row>
    <row r="9" spans="1:6" s="15" customFormat="1" ht="15.6" customHeight="1" x14ac:dyDescent="0.3">
      <c r="A9" s="32">
        <v>41512</v>
      </c>
      <c r="B9" s="31">
        <v>155.16</v>
      </c>
      <c r="C9" s="30" t="s">
        <v>154</v>
      </c>
      <c r="D9" s="40" t="s">
        <v>40</v>
      </c>
      <c r="E9" s="45" t="s">
        <v>7</v>
      </c>
    </row>
    <row r="10" spans="1:6" s="15" customFormat="1" ht="31.15" customHeight="1" x14ac:dyDescent="0.3">
      <c r="A10" s="32">
        <v>41547</v>
      </c>
      <c r="B10" s="31">
        <v>448.41</v>
      </c>
      <c r="C10" s="30" t="s">
        <v>155</v>
      </c>
      <c r="D10" s="40" t="s">
        <v>40</v>
      </c>
      <c r="E10" s="45" t="s">
        <v>111</v>
      </c>
    </row>
    <row r="11" spans="1:6" s="15" customFormat="1" ht="16.899999999999999" customHeight="1" x14ac:dyDescent="0.3">
      <c r="A11" s="43">
        <v>41578</v>
      </c>
      <c r="B11" s="46">
        <v>115.33</v>
      </c>
      <c r="C11" s="50" t="s">
        <v>156</v>
      </c>
      <c r="D11" s="44" t="s">
        <v>40</v>
      </c>
      <c r="E11" s="45" t="s">
        <v>7</v>
      </c>
    </row>
    <row r="12" spans="1:6" s="15" customFormat="1" ht="25.9" customHeight="1" x14ac:dyDescent="0.3">
      <c r="A12" s="32">
        <v>41608</v>
      </c>
      <c r="B12" s="31">
        <v>370.90949999999998</v>
      </c>
      <c r="C12" s="30" t="s">
        <v>157</v>
      </c>
      <c r="D12" s="40" t="s">
        <v>40</v>
      </c>
      <c r="E12" s="45" t="s">
        <v>135</v>
      </c>
    </row>
    <row r="13" spans="1:6" s="15" customFormat="1" ht="31.15" customHeight="1" x14ac:dyDescent="0.3">
      <c r="A13" s="32">
        <v>41639</v>
      </c>
      <c r="B13" s="31">
        <v>237.47</v>
      </c>
      <c r="C13" s="30" t="s">
        <v>158</v>
      </c>
      <c r="D13" s="40" t="s">
        <v>40</v>
      </c>
      <c r="E13" s="45" t="s">
        <v>135</v>
      </c>
    </row>
    <row r="14" spans="1:6" s="15" customFormat="1" ht="16.899999999999999" customHeight="1" x14ac:dyDescent="0.3">
      <c r="A14" s="43">
        <v>41658</v>
      </c>
      <c r="B14" s="46">
        <v>125.79</v>
      </c>
      <c r="C14" s="50" t="s">
        <v>147</v>
      </c>
      <c r="D14" s="44" t="s">
        <v>40</v>
      </c>
      <c r="E14" s="45" t="s">
        <v>7</v>
      </c>
    </row>
    <row r="15" spans="1:6" s="15" customFormat="1" ht="25.9" customHeight="1" x14ac:dyDescent="0.3">
      <c r="A15" s="32">
        <v>41689</v>
      </c>
      <c r="B15" s="31">
        <v>115.33</v>
      </c>
      <c r="C15" s="30" t="s">
        <v>148</v>
      </c>
      <c r="D15" s="40" t="s">
        <v>40</v>
      </c>
      <c r="E15" s="45" t="s">
        <v>7</v>
      </c>
    </row>
    <row r="16" spans="1:6" s="15" customFormat="1" ht="31.15" customHeight="1" x14ac:dyDescent="0.3">
      <c r="A16" s="32">
        <v>41717</v>
      </c>
      <c r="B16" s="31">
        <v>286.14</v>
      </c>
      <c r="C16" s="30" t="s">
        <v>149</v>
      </c>
      <c r="D16" s="40" t="s">
        <v>40</v>
      </c>
      <c r="E16" s="45" t="s">
        <v>38</v>
      </c>
    </row>
    <row r="17" spans="1:5" s="15" customFormat="1" ht="16.899999999999999" customHeight="1" x14ac:dyDescent="0.3">
      <c r="A17" s="43">
        <v>41748</v>
      </c>
      <c r="B17" s="46">
        <f>(57.03+43.43)*1.15</f>
        <v>115.529</v>
      </c>
      <c r="C17" s="50" t="s">
        <v>61</v>
      </c>
      <c r="D17" s="44" t="s">
        <v>40</v>
      </c>
      <c r="E17" s="45" t="s">
        <v>7</v>
      </c>
    </row>
    <row r="18" spans="1:5" s="15" customFormat="1" ht="31.15" customHeight="1" x14ac:dyDescent="0.3">
      <c r="A18" s="32">
        <v>41778</v>
      </c>
      <c r="B18" s="31">
        <f>(56.52+0.82+49.22)*1.15+679.14</f>
        <v>801.68399999999997</v>
      </c>
      <c r="C18" s="30" t="s">
        <v>62</v>
      </c>
      <c r="D18" s="40" t="s">
        <v>40</v>
      </c>
      <c r="E18" s="41" t="s">
        <v>53</v>
      </c>
    </row>
    <row r="19" spans="1:5" s="15" customFormat="1" ht="25.9" customHeight="1" x14ac:dyDescent="0.3">
      <c r="A19" s="32">
        <v>41809</v>
      </c>
      <c r="B19" s="31">
        <f>(56.69+43.43)*1.15</f>
        <v>115.13799999999999</v>
      </c>
      <c r="C19" s="30" t="s">
        <v>63</v>
      </c>
      <c r="D19" s="40" t="s">
        <v>40</v>
      </c>
      <c r="E19" s="45" t="s">
        <v>38</v>
      </c>
    </row>
    <row r="20" spans="1:5" s="3" customFormat="1" ht="14.45" x14ac:dyDescent="0.3">
      <c r="A20" s="32">
        <v>41684</v>
      </c>
      <c r="B20" s="31">
        <v>11.2</v>
      </c>
      <c r="C20" s="30" t="s">
        <v>210</v>
      </c>
      <c r="D20" s="40" t="s">
        <v>37</v>
      </c>
      <c r="E20" s="41" t="s">
        <v>7</v>
      </c>
    </row>
    <row r="21" spans="1:5" s="15" customFormat="1" ht="31.15" customHeight="1" x14ac:dyDescent="0.3">
      <c r="A21" s="32">
        <v>41366</v>
      </c>
      <c r="B21" s="31">
        <v>435</v>
      </c>
      <c r="C21" s="30" t="s">
        <v>64</v>
      </c>
      <c r="D21" s="40" t="s">
        <v>65</v>
      </c>
      <c r="E21" s="45" t="s">
        <v>7</v>
      </c>
    </row>
    <row r="22" spans="1:5" s="15" customFormat="1" ht="31.15" customHeight="1" x14ac:dyDescent="0.3">
      <c r="A22" s="32">
        <v>41705</v>
      </c>
      <c r="B22" s="31">
        <v>276</v>
      </c>
      <c r="C22" s="30" t="s">
        <v>68</v>
      </c>
      <c r="D22" s="40" t="s">
        <v>67</v>
      </c>
      <c r="E22" s="45" t="s">
        <v>7</v>
      </c>
    </row>
    <row r="23" spans="1:5" s="15" customFormat="1" ht="31.15" customHeight="1" x14ac:dyDescent="0.3">
      <c r="A23" s="32">
        <v>41730</v>
      </c>
      <c r="B23" s="31">
        <v>445</v>
      </c>
      <c r="C23" s="65" t="s">
        <v>203</v>
      </c>
      <c r="D23" s="40" t="s">
        <v>65</v>
      </c>
      <c r="E23" s="45" t="s">
        <v>7</v>
      </c>
    </row>
    <row r="24" spans="1:5" s="15" customFormat="1" ht="25.9" customHeight="1" x14ac:dyDescent="0.3">
      <c r="A24" s="32">
        <v>41789</v>
      </c>
      <c r="B24" s="31">
        <v>764</v>
      </c>
      <c r="C24" s="30" t="s">
        <v>66</v>
      </c>
      <c r="D24" s="40" t="s">
        <v>67</v>
      </c>
      <c r="E24" s="45" t="s">
        <v>7</v>
      </c>
    </row>
    <row r="25" spans="1:5" s="15" customFormat="1" ht="14.45" x14ac:dyDescent="0.3">
      <c r="A25" s="19" t="s">
        <v>32</v>
      </c>
      <c r="B25" s="47">
        <f>SUM(B8:B24)</f>
        <v>4985.2204999999994</v>
      </c>
      <c r="C25" s="40"/>
      <c r="D25" s="40"/>
      <c r="E25" s="45"/>
    </row>
    <row r="26" spans="1:5" s="15" customFormat="1" ht="14.45" x14ac:dyDescent="0.3">
      <c r="A26" s="24" t="s">
        <v>30</v>
      </c>
      <c r="B26" s="48">
        <f>B25</f>
        <v>4985.2204999999994</v>
      </c>
      <c r="C26" s="21"/>
      <c r="D26" s="21"/>
      <c r="E26" s="42"/>
    </row>
    <row r="27" spans="1:5" s="27" customFormat="1" ht="25.5" customHeight="1" x14ac:dyDescent="0.3">
      <c r="A27" s="25" t="s">
        <v>8</v>
      </c>
      <c r="B27" s="25"/>
      <c r="C27" s="26"/>
      <c r="D27" s="26"/>
      <c r="E27" s="25"/>
    </row>
    <row r="28" spans="1:5" ht="14.45" x14ac:dyDescent="0.3">
      <c r="B28" s="4"/>
      <c r="C28" s="4"/>
      <c r="D28" s="4"/>
      <c r="E28" s="4"/>
    </row>
    <row r="55" spans="2:2" ht="14.45" x14ac:dyDescent="0.3">
      <c r="B55" s="33"/>
    </row>
  </sheetData>
  <mergeCells count="5">
    <mergeCell ref="A1:E1"/>
    <mergeCell ref="D2:E2"/>
    <mergeCell ref="A4:E4"/>
    <mergeCell ref="A5:E5"/>
    <mergeCell ref="A7:E7"/>
  </mergeCells>
  <pageMargins left="0.39370078740157483" right="0.39370078740157483" top="0.39370078740157483" bottom="0.39370078740157483" header="0.31496062992125984" footer="0.31496062992125984"/>
  <pageSetup paperSize="9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Travel</vt:lpstr>
      <vt:lpstr>Hospitality</vt:lpstr>
      <vt:lpstr>Gifts &amp; Hospitality received</vt:lpstr>
      <vt:lpstr>Other</vt:lpstr>
      <vt:lpstr>Hospitality!Print_Area</vt:lpstr>
      <vt:lpstr>Other!Print_Area</vt:lpstr>
      <vt:lpstr>Travel!Print_Area</vt:lpstr>
      <vt:lpstr>'Gifts &amp; Hospitality received'!Print_Titles</vt:lpstr>
      <vt:lpstr>Hospitality!Print_Titles</vt:lpstr>
      <vt:lpstr>Other!Print_Titles</vt:lpstr>
      <vt:lpstr>Travel!Print_Titles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 Dickson</dc:creator>
  <cp:lastModifiedBy>Heidi Stedman</cp:lastModifiedBy>
  <cp:lastPrinted>2014-07-21T23:43:31Z</cp:lastPrinted>
  <dcterms:created xsi:type="dcterms:W3CDTF">2013-01-24T02:52:27Z</dcterms:created>
  <dcterms:modified xsi:type="dcterms:W3CDTF">2014-07-22T03:58:24Z</dcterms:modified>
</cp:coreProperties>
</file>